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6" activeTab="8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з початку року" sheetId="10" r:id="rId10"/>
    <sheet name="уточнення планових показників" sheetId="11" r:id="rId11"/>
  </sheets>
  <externalReferences>
    <externalReference r:id="rId14"/>
    <externalReference r:id="rId15"/>
    <externalReference r:id="rId16"/>
  </externalReferences>
  <definedNames>
    <definedName name="_xlnm.Print_Area" localSheetId="9">'з початку року'!$A$1:$Q$45</definedName>
  </definedNames>
  <calcPr fullCalcOnLoad="1"/>
</workbook>
</file>

<file path=xl/sharedStrings.xml><?xml version="1.0" encoding="utf-8"?>
<sst xmlns="http://schemas.openxmlformats.org/spreadsheetml/2006/main" count="332" uniqueCount="114">
  <si>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</si>
  <si>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</si>
  <si>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</si>
  <si>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</si>
  <si>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</si>
  <si>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</si>
  <si>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</si>
  <si>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</si>
  <si>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</si>
  <si>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</si>
  <si>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</si>
  <si>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</si>
  <si>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</si>
  <si>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</si>
  <si>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</si>
  <si>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</si>
  <si>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</si>
  <si>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</si>
  <si>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</si>
  <si>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</si>
  <si>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</si>
  <si>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</si>
  <si>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</si>
  <si>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</si>
  <si>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</si>
  <si>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</si>
  <si>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</si>
  <si>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</si>
  <si>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</si>
  <si>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</si>
  <si>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</si>
  <si>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</si>
  <si>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</si>
  <si>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</si>
  <si>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</si>
  <si>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</si>
  <si>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</si>
  <si>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</si>
  <si>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</si>
  <si>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</si>
  <si>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</si>
  <si>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</si>
  <si>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</si>
  <si>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</si>
  <si>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</si>
  <si>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</si>
  <si>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</si>
  <si>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</si>
  <si>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</si>
  <si>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</si>
  <si>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</si>
  <si>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</si>
  <si>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</si>
  <si>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</si>
  <si>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</si>
  <si>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</si>
  <si>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</si>
  <si>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</si>
  <si>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</si>
  <si>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</si>
  <si>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</si>
  <si>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</si>
  <si>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</si>
  <si>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</si>
  <si>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</si>
  <si>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</si>
  <si>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</si>
  <si>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</si>
  <si>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</si>
  <si>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</si>
  <si>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</si>
  <si>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</si>
  <si>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</si>
  <si>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</si>
  <si>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</si>
  <si>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</si>
  <si>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</si>
  <si>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</si>
  <si>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</si>
  <si>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</si>
  <si>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</si>
  <si>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</si>
  <si>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01.05.2015 р. </t>
  </si>
  <si>
    <r>
      <t xml:space="preserve">станом на 01.05.2015р.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</si>
  <si>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2015 року</t>
  </si>
  <si>
    <t>Фактичні надходження (травень)</t>
  </si>
  <si>
    <t xml:space="preserve">Динаміка надходжень до бюджету розвитку за травень 2015 р. 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</si>
  <si>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</si>
  <si>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01.06.2015 р. </t>
  </si>
  <si>
    <r>
      <t xml:space="preserve">станом на 01.06.2015р.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</si>
  <si>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2015 року</t>
  </si>
  <si>
    <t xml:space="preserve">Динаміка надходжень до бюджету розвитку за червень 2015 р. </t>
  </si>
  <si>
    <t>Фактичні надходження (червень)</t>
  </si>
  <si>
    <t xml:space="preserve">станом на 01.07.2015 р. </t>
  </si>
  <si>
    <r>
      <t xml:space="preserve">станом на 01.07.2015р.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</si>
  <si>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2015 року</t>
  </si>
  <si>
    <t>Фактичні надходження (липень)</t>
  </si>
  <si>
    <t xml:space="preserve">Динаміка надходжень до бюджету розвитку за липень 2015 р. </t>
  </si>
  <si>
    <t xml:space="preserve">станом на 01.08.2015 р. </t>
  </si>
  <si>
    <r>
      <t xml:space="preserve">станом на 01.08.2015р.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</si>
  <si>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2015 року</t>
  </si>
  <si>
    <t>Фактичні надходження (серпень)</t>
  </si>
  <si>
    <t xml:space="preserve">Динаміка надходжень до бюджету розвитку за серпень 2015 р. </t>
  </si>
  <si>
    <t xml:space="preserve">станом на 01.09.2015 р. </t>
  </si>
  <si>
    <r>
      <t xml:space="preserve">станом на 01.09.2015р.           </t>
    </r>
    <r>
      <rPr>
        <sz val="10"/>
        <rFont val="Arial Cyr"/>
        <family val="0"/>
      </rPr>
      <t xml:space="preserve">  ( тис.грн.)</t>
    </r>
  </si>
  <si>
    <t>Зміни до  шомісячного розпису доходів станом на 01.09.2015р. :</t>
  </si>
  <si>
    <t>Фактичні надходження (вересень)</t>
  </si>
  <si>
    <t>Динаміка надходжень податків та неподаткових платежів за вересень 2015 року</t>
  </si>
  <si>
    <t xml:space="preserve">Динаміка надходжень до бюджету розвитку за вересень 2015 р. </t>
  </si>
  <si>
    <t>план на січень-вересень  2015р.</t>
  </si>
  <si>
    <t xml:space="preserve">станом на 10.09.2015 р. </t>
  </si>
  <si>
    <r>
      <t xml:space="preserve">станом на 10.09.2015р.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</si>
  <si>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10.09.2015р.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</si>
  <si>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10.09.2015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</si>
</sst>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185" fontId="12" fillId="0" borderId="31" xfId="0" applyNumberFormat="1" applyFont="1" applyBorder="1" applyAlignment="1">
      <alignment/>
    </xf>
    <xf numFmtId="185" fontId="12" fillId="0" borderId="31" xfId="0" applyNumberFormat="1" applyFont="1" applyFill="1" applyBorder="1" applyAlignment="1">
      <alignment/>
    </xf>
    <xf numFmtId="185" fontId="12" fillId="0" borderId="28" xfId="0" applyNumberFormat="1" applyFont="1" applyFill="1" applyBorder="1" applyAlignment="1">
      <alignment/>
    </xf>
    <xf numFmtId="0" fontId="7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6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6" xfId="0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185" fontId="12" fillId="0" borderId="41" xfId="0" applyNumberFormat="1" applyFont="1" applyBorder="1" applyAlignment="1">
      <alignment horizontal="center"/>
    </xf>
    <xf numFmtId="185" fontId="12" fillId="0" borderId="42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185" fontId="12" fillId="0" borderId="43" xfId="0" applyNumberFormat="1" applyFont="1" applyBorder="1" applyAlignment="1">
      <alignment horizontal="center"/>
    </xf>
    <xf numFmtId="185" fontId="12" fillId="0" borderId="44" xfId="0" applyNumberFormat="1" applyFont="1" applyBorder="1" applyAlignment="1">
      <alignment horizontal="center"/>
    </xf>
    <xf numFmtId="185" fontId="7" fillId="0" borderId="45" xfId="0" applyNumberFormat="1" applyFont="1" applyBorder="1" applyAlignment="1">
      <alignment horizontal="center"/>
    </xf>
    <xf numFmtId="185" fontId="7" fillId="0" borderId="4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7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4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2125563"/>
        <c:axId val="20694612"/>
      </c:lineChart>
      <c:catAx>
        <c:axId val="3212556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694612"/>
        <c:crosses val="autoZero"/>
        <c:auto val="0"/>
        <c:lblOffset val="100"/>
        <c:tickLblSkip val="1"/>
        <c:noMultiLvlLbl val="0"/>
      </c:catAx>
      <c:valAx>
        <c:axId val="20694612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12556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10.09.2015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січень-вересень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22778181"/>
        <c:axId val="3677038"/>
      </c:bar3DChart>
      <c:catAx>
        <c:axId val="22778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3677038"/>
        <c:crosses val="autoZero"/>
        <c:auto val="1"/>
        <c:lblOffset val="100"/>
        <c:tickLblSkip val="1"/>
        <c:noMultiLvlLbl val="0"/>
      </c:catAx>
      <c:valAx>
        <c:axId val="3677038"/>
        <c:scaling>
          <c:orientation val="minMax"/>
          <c:max val="26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778181"/>
        <c:crossesAt val="1"/>
        <c:crossBetween val="between"/>
        <c:dispUnits/>
        <c:majorUnit val="20000"/>
        <c:min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січень-вересень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33093343"/>
        <c:axId val="29404632"/>
      </c:barChart>
      <c:catAx>
        <c:axId val="33093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404632"/>
        <c:crosses val="autoZero"/>
        <c:auto val="1"/>
        <c:lblOffset val="100"/>
        <c:tickLblSkip val="1"/>
        <c:noMultiLvlLbl val="0"/>
      </c:catAx>
      <c:valAx>
        <c:axId val="29404632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093343"/>
        <c:crossesAt val="1"/>
        <c:crossBetween val="between"/>
        <c:dispUnits/>
        <c:majorUnit val="2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75"/>
          <c:y val="0.2535"/>
          <c:w val="0.174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січень-вересень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63315097"/>
        <c:axId val="32964962"/>
      </c:barChart>
      <c:catAx>
        <c:axId val="63315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964962"/>
        <c:crosses val="autoZero"/>
        <c:auto val="1"/>
        <c:lblOffset val="100"/>
        <c:tickLblSkip val="1"/>
        <c:noMultiLvlLbl val="0"/>
      </c:catAx>
      <c:valAx>
        <c:axId val="32964962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3150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205"/>
          <c:w val="0.6472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січень-вересень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28249203"/>
        <c:axId val="52916236"/>
      </c:barChart>
      <c:catAx>
        <c:axId val="28249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16236"/>
        <c:crossesAt val="0"/>
        <c:auto val="1"/>
        <c:lblOffset val="100"/>
        <c:tickLblSkip val="1"/>
        <c:noMultiLvlLbl val="0"/>
      </c:catAx>
      <c:valAx>
        <c:axId val="52916236"/>
        <c:scaling>
          <c:orientation val="minMax"/>
          <c:max val="5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49203"/>
        <c:crossesAt val="1"/>
        <c:crossBetween val="between"/>
        <c:dispUnits/>
        <c:majorUnit val="10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3675"/>
          <c:w val="0.19875"/>
          <c:h val="0.4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2033781"/>
        <c:axId val="65650846"/>
      </c:lineChart>
      <c:catAx>
        <c:axId val="5203378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650846"/>
        <c:crosses val="autoZero"/>
        <c:auto val="0"/>
        <c:lblOffset val="100"/>
        <c:tickLblSkip val="1"/>
        <c:noMultiLvlLbl val="0"/>
      </c:catAx>
      <c:valAx>
        <c:axId val="65650846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03378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53986703"/>
        <c:axId val="16118280"/>
      </c:lineChart>
      <c:catAx>
        <c:axId val="5398670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118280"/>
        <c:crosses val="autoZero"/>
        <c:auto val="0"/>
        <c:lblOffset val="100"/>
        <c:tickLblSkip val="1"/>
        <c:noMultiLvlLbl val="0"/>
      </c:catAx>
      <c:valAx>
        <c:axId val="16118280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98670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10846793"/>
        <c:axId val="30512274"/>
      </c:lineChart>
      <c:catAx>
        <c:axId val="1084679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512274"/>
        <c:crosses val="autoZero"/>
        <c:auto val="0"/>
        <c:lblOffset val="100"/>
        <c:tickLblSkip val="1"/>
        <c:noMultiLvlLbl val="0"/>
      </c:catAx>
      <c:valAx>
        <c:axId val="30512274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84679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травень!$L$4:$L$21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травень!$O$4:$O$21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травень!$M$4:$M$21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marker val="1"/>
        <c:axId val="6175011"/>
        <c:axId val="55575100"/>
      </c:lineChart>
      <c:catAx>
        <c:axId val="617501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575100"/>
        <c:crosses val="autoZero"/>
        <c:auto val="0"/>
        <c:lblOffset val="100"/>
        <c:tickLblSkip val="1"/>
        <c:noMultiLvlLbl val="0"/>
      </c:catAx>
      <c:valAx>
        <c:axId val="55575100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7501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0413853"/>
        <c:axId val="5289222"/>
      </c:lineChart>
      <c:catAx>
        <c:axId val="3041385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89222"/>
        <c:crosses val="autoZero"/>
        <c:auto val="0"/>
        <c:lblOffset val="100"/>
        <c:tickLblSkip val="1"/>
        <c:noMultiLvlLbl val="0"/>
      </c:catAx>
      <c:valAx>
        <c:axId val="5289222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41385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липень!$L$4:$L$26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липень!$O$4:$O$26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47602999"/>
        <c:axId val="25773808"/>
      </c:lineChart>
      <c:catAx>
        <c:axId val="4760299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773808"/>
        <c:crosses val="autoZero"/>
        <c:auto val="0"/>
        <c:lblOffset val="100"/>
        <c:tickLblSkip val="1"/>
        <c:noMultiLvlLbl val="0"/>
      </c:catAx>
      <c:valAx>
        <c:axId val="25773808"/>
        <c:scaling>
          <c:orientation val="minMax"/>
          <c:max val="7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60299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675"/>
          <c:w val="0.9817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0637681"/>
        <c:axId val="7303674"/>
      </c:lineChart>
      <c:catAx>
        <c:axId val="3063768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303674"/>
        <c:crosses val="autoZero"/>
        <c:auto val="0"/>
        <c:lblOffset val="100"/>
        <c:tickLblSkip val="1"/>
        <c:noMultiLvlLbl val="0"/>
      </c:catAx>
      <c:valAx>
        <c:axId val="7303674"/>
        <c:scaling>
          <c:orientation val="minMax"/>
          <c:max val="8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637681"/>
        <c:crossesAt val="1"/>
        <c:crossBetween val="midCat"/>
        <c:dispUnits/>
        <c:majorUnit val="10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2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675"/>
          <c:w val="0.9817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вересень!$L$4:$L$9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вересень!$O$4:$O$25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вересень!$M$4:$M$25</c:f>
              <c:numCache/>
            </c:numRef>
          </c:val>
          <c:smooth val="1"/>
        </c:ser>
        <c:marker val="1"/>
        <c:axId val="65733067"/>
        <c:axId val="54726692"/>
      </c:lineChart>
      <c:catAx>
        <c:axId val="6573306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726692"/>
        <c:crosses val="autoZero"/>
        <c:auto val="0"/>
        <c:lblOffset val="100"/>
        <c:tickLblSkip val="1"/>
        <c:noMultiLvlLbl val="0"/>
      </c:catAx>
      <c:valAx>
        <c:axId val="54726692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73306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2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січень-вересень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10.09.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481 721,9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469 344,5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січень-вересень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-30 328,1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вересень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48 538,4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вересень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- 12 377,4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675322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67532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6762750"/>
        <a:ext cx="3600450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14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440055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14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14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83">
          <cell r="D83">
            <v>2162.07</v>
          </cell>
        </row>
      </sheetData>
      <sheetData sheetId="2">
        <row r="81">
          <cell r="I81">
            <v>8909.73221</v>
          </cell>
        </row>
        <row r="82">
          <cell r="I82">
            <v>0</v>
          </cell>
        </row>
        <row r="83">
          <cell r="D83">
            <v>24842.96012</v>
          </cell>
          <cell r="I83">
            <v>15933.22791</v>
          </cell>
        </row>
      </sheetData>
      <sheetData sheetId="3">
        <row r="81">
          <cell r="I81">
            <v>8909.73221</v>
          </cell>
        </row>
        <row r="82">
          <cell r="I82">
            <v>0</v>
          </cell>
        </row>
        <row r="83">
          <cell r="D83">
            <v>152943.93305000002</v>
          </cell>
          <cell r="I83">
            <v>144034.20084</v>
          </cell>
        </row>
      </sheetData>
      <sheetData sheetId="4">
        <row r="81">
          <cell r="I81">
            <v>8909.73221</v>
          </cell>
        </row>
        <row r="82">
          <cell r="I82">
            <v>0</v>
          </cell>
        </row>
        <row r="83">
          <cell r="D83">
            <v>153606.78</v>
          </cell>
          <cell r="I83">
            <v>144697.05</v>
          </cell>
        </row>
      </sheetData>
      <sheetData sheetId="5">
        <row r="106">
          <cell r="I106">
            <v>8909.73221</v>
          </cell>
        </row>
        <row r="107">
          <cell r="I107">
            <v>0</v>
          </cell>
        </row>
        <row r="108">
          <cell r="D108">
            <v>154856.06924</v>
          </cell>
          <cell r="I108">
            <v>145946.33703</v>
          </cell>
        </row>
      </sheetData>
      <sheetData sheetId="7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9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надх"/>
      <sheetName val="залишки  (2)"/>
      <sheetName val="вересень"/>
      <sheetName val="серпень"/>
      <sheetName val="липень"/>
      <sheetName val="червень "/>
      <sheetName val="травень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рес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  <sheetName val="Фонтан Сіті"/>
    </sheetNames>
    <sheetDataSet>
      <sheetData sheetId="16">
        <row r="6">
          <cell r="K6">
            <v>161932826.62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8" t="s">
        <v>51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10"/>
      <c r="M1" s="1"/>
      <c r="N1" s="111" t="s">
        <v>52</v>
      </c>
      <c r="O1" s="107"/>
      <c r="P1" s="107"/>
      <c r="Q1" s="107"/>
      <c r="R1" s="107"/>
      <c r="S1" s="112"/>
    </row>
    <row r="2" spans="1:19" ht="16.5" thickBot="1">
      <c r="A2" s="113" t="s">
        <v>57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53</v>
      </c>
      <c r="O2" s="117"/>
      <c r="P2" s="117"/>
      <c r="Q2" s="117"/>
      <c r="R2" s="117"/>
      <c r="S2" s="118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43</v>
      </c>
      <c r="K3" s="40" t="s">
        <v>44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42</v>
      </c>
      <c r="R3" s="33" t="s">
        <v>49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21" t="s">
        <v>37</v>
      </c>
      <c r="O27" s="121"/>
      <c r="P27" s="121"/>
      <c r="Q27" s="121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22" t="s">
        <v>31</v>
      </c>
      <c r="O28" s="122"/>
      <c r="P28" s="122"/>
      <c r="Q28" s="122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19">
        <v>42036</v>
      </c>
      <c r="O29" s="123">
        <f>'[1]січень '!$D$142</f>
        <v>132375.63</v>
      </c>
      <c r="P29" s="123"/>
      <c r="Q29" s="123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20"/>
      <c r="O30" s="123"/>
      <c r="P30" s="123"/>
      <c r="Q30" s="123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46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24" t="s">
        <v>47</v>
      </c>
      <c r="P32" s="125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26" t="s">
        <v>48</v>
      </c>
      <c r="P33" s="126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27" t="s">
        <v>50</v>
      </c>
      <c r="P34" s="128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21" t="s">
        <v>32</v>
      </c>
      <c r="O37" s="121"/>
      <c r="P37" s="121"/>
      <c r="Q37" s="121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30" t="s">
        <v>33</v>
      </c>
      <c r="O38" s="130"/>
      <c r="P38" s="130"/>
      <c r="Q38" s="130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19">
        <v>42036</v>
      </c>
      <c r="O39" s="129">
        <v>0</v>
      </c>
      <c r="P39" s="129"/>
      <c r="Q39" s="129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20"/>
      <c r="O40" s="129"/>
      <c r="P40" s="129"/>
      <c r="Q40" s="129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3">
      <selection activeCell="A30" sqref="A30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52" t="s">
        <v>112</v>
      </c>
      <c r="C27" s="152"/>
      <c r="D27" s="152"/>
      <c r="E27" s="152"/>
      <c r="F27" s="152"/>
      <c r="G27" s="152"/>
      <c r="H27" s="152"/>
      <c r="I27" s="152"/>
      <c r="J27" s="152"/>
      <c r="K27" s="152"/>
      <c r="L27" s="153"/>
      <c r="M27" s="153"/>
      <c r="N27" s="153"/>
    </row>
    <row r="28" spans="1:16" ht="78.75" customHeight="1">
      <c r="A28" s="147" t="s">
        <v>36</v>
      </c>
      <c r="B28" s="143" t="s">
        <v>63</v>
      </c>
      <c r="C28" s="143"/>
      <c r="D28" s="149" t="s">
        <v>64</v>
      </c>
      <c r="E28" s="150"/>
      <c r="F28" s="151" t="s">
        <v>65</v>
      </c>
      <c r="G28" s="145"/>
      <c r="H28" s="144"/>
      <c r="I28" s="149"/>
      <c r="J28" s="144"/>
      <c r="K28" s="145"/>
      <c r="L28" s="158" t="s">
        <v>40</v>
      </c>
      <c r="M28" s="159"/>
      <c r="N28" s="160"/>
      <c r="O28" s="154" t="s">
        <v>113</v>
      </c>
      <c r="P28" s="155"/>
    </row>
    <row r="29" spans="1:16" ht="45">
      <c r="A29" s="148"/>
      <c r="B29" s="71" t="s">
        <v>109</v>
      </c>
      <c r="C29" s="27" t="s">
        <v>25</v>
      </c>
      <c r="D29" s="71" t="str">
        <f>B29</f>
        <v>план на січень-вересень  2015р.</v>
      </c>
      <c r="E29" s="27" t="str">
        <f>C29</f>
        <v>факт</v>
      </c>
      <c r="F29" s="70" t="str">
        <f>B29</f>
        <v>план на січень-вересень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січень-вересень  2015р.</v>
      </c>
      <c r="M29" s="27" t="s">
        <v>25</v>
      </c>
      <c r="N29" s="67" t="s">
        <v>26</v>
      </c>
      <c r="O29" s="145"/>
      <c r="P29" s="149"/>
    </row>
    <row r="30" spans="1:16" ht="23.25" customHeight="1" thickBot="1">
      <c r="A30" s="65">
        <f>вересень!Q41</f>
        <v>161932.82662</v>
      </c>
      <c r="B30" s="72">
        <v>5462.16</v>
      </c>
      <c r="C30" s="72">
        <v>3828.68</v>
      </c>
      <c r="D30" s="72">
        <v>1600</v>
      </c>
      <c r="E30" s="72">
        <v>593.04</v>
      </c>
      <c r="F30" s="72">
        <v>1184.8</v>
      </c>
      <c r="G30" s="72">
        <v>1838.86</v>
      </c>
      <c r="H30" s="72"/>
      <c r="I30" s="72"/>
      <c r="J30" s="72"/>
      <c r="K30" s="72"/>
      <c r="L30" s="92">
        <v>8246.96</v>
      </c>
      <c r="M30" s="73">
        <v>6260.58</v>
      </c>
      <c r="N30" s="74">
        <v>-1986.38</v>
      </c>
      <c r="O30" s="156">
        <f>вересень!Q31</f>
        <v>8865.62437</v>
      </c>
      <c r="P30" s="157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3"/>
      <c r="P31" s="143"/>
    </row>
    <row r="32" spans="1:16" ht="12.75" hidden="1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f>серпень!S31</f>
        <v>0</v>
      </c>
    </row>
    <row r="33" spans="1:16" ht="12.75" hidden="1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41</v>
      </c>
      <c r="P33" s="40">
        <f>серпень!S33</f>
        <v>0</v>
      </c>
    </row>
    <row r="34" spans="1:16" ht="12.75" hidden="1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74</v>
      </c>
      <c r="P34" s="40">
        <f>серпень!S32</f>
        <v>0</v>
      </c>
    </row>
    <row r="35" spans="15:16" ht="12.75" hidden="1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5" ht="24.75" customHeight="1"/>
    <row r="47" spans="1:16" ht="12.75">
      <c r="A47" s="5" t="s">
        <v>9</v>
      </c>
      <c r="B47" s="16">
        <v>248614.55</v>
      </c>
      <c r="C47" s="39">
        <v>243472.09</v>
      </c>
      <c r="F47" s="1" t="s">
        <v>24</v>
      </c>
      <c r="G47" s="8"/>
      <c r="H47" s="146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75319</v>
      </c>
      <c r="C48" s="17">
        <v>68568.58</v>
      </c>
      <c r="G48" s="8"/>
      <c r="H48" s="146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67536.5</v>
      </c>
      <c r="C49" s="16">
        <v>69389.23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62</v>
      </c>
      <c r="B50" s="16">
        <v>5752.4</v>
      </c>
      <c r="C50" s="16">
        <v>5577.61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58</v>
      </c>
      <c r="B51" s="16">
        <v>50722.75</v>
      </c>
      <c r="C51" s="16">
        <v>44371.47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5220</v>
      </c>
      <c r="C52" s="16">
        <v>6785.06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2200</v>
      </c>
      <c r="C53" s="16">
        <v>1969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26356.7</v>
      </c>
      <c r="C54" s="16">
        <v>29211.480000000094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481721.9</v>
      </c>
      <c r="C55" s="11">
        <v>469344.52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D34" sqref="D34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>
      <c r="B2" s="19" t="s">
        <v>45</v>
      </c>
    </row>
    <row r="3" spans="2:7" ht="18">
      <c r="B3" s="19"/>
      <c r="G3" s="20" t="s">
        <v>72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 hidden="1">
      <c r="A6" s="69" t="s">
        <v>60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 hidden="1">
      <c r="A7" s="18" t="s">
        <v>105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17086.5</v>
      </c>
      <c r="H7" s="23">
        <f t="shared" si="0"/>
        <v>-180</v>
      </c>
      <c r="I7" s="23">
        <f t="shared" si="0"/>
        <v>48659.7</v>
      </c>
      <c r="J7" s="23">
        <f t="shared" si="0"/>
        <v>7891.200000000001</v>
      </c>
      <c r="K7" s="23">
        <f t="shared" si="0"/>
        <v>1264.3669999999993</v>
      </c>
      <c r="L7" s="23">
        <f t="shared" si="0"/>
        <v>-9851.7</v>
      </c>
      <c r="M7" s="23">
        <f t="shared" si="0"/>
        <v>-13596.06556</v>
      </c>
      <c r="N7" s="56">
        <f>SUM(B8:M14)</f>
        <v>71000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5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>
        <v>42177</v>
      </c>
      <c r="B10" s="36"/>
      <c r="C10" s="36"/>
      <c r="D10" s="36"/>
      <c r="E10" s="36"/>
      <c r="F10" s="36"/>
      <c r="G10" s="36">
        <v>17086.5</v>
      </c>
      <c r="H10" s="36"/>
      <c r="I10" s="36">
        <v>-1500</v>
      </c>
      <c r="J10" s="36">
        <v>-2005</v>
      </c>
      <c r="K10" s="36">
        <v>-7081.5</v>
      </c>
      <c r="L10" s="36">
        <v>-5000</v>
      </c>
      <c r="M10" s="36">
        <v>-1500</v>
      </c>
      <c r="N10" s="37">
        <f t="shared" si="1"/>
        <v>0</v>
      </c>
    </row>
    <row r="11" spans="1:14" ht="12.75" hidden="1">
      <c r="A11" s="35">
        <v>42216</v>
      </c>
      <c r="B11" s="36"/>
      <c r="C11" s="36"/>
      <c r="D11" s="36"/>
      <c r="E11" s="36"/>
      <c r="F11" s="36"/>
      <c r="G11" s="36"/>
      <c r="H11" s="36">
        <v>-180</v>
      </c>
      <c r="I11" s="36"/>
      <c r="J11" s="36"/>
      <c r="K11" s="36">
        <v>175</v>
      </c>
      <c r="L11" s="36"/>
      <c r="M11" s="36">
        <v>5</v>
      </c>
      <c r="N11" s="37">
        <f t="shared" si="1"/>
        <v>0</v>
      </c>
    </row>
    <row r="12" spans="1:14" ht="12.75" hidden="1">
      <c r="A12" s="35">
        <v>42219</v>
      </c>
      <c r="B12" s="36"/>
      <c r="C12" s="36"/>
      <c r="D12" s="36"/>
      <c r="E12" s="36"/>
      <c r="F12" s="36"/>
      <c r="G12" s="36"/>
      <c r="H12" s="36"/>
      <c r="I12" s="36">
        <v>50159.7</v>
      </c>
      <c r="J12" s="36">
        <v>9896.2</v>
      </c>
      <c r="K12" s="36">
        <v>8892.3</v>
      </c>
      <c r="L12" s="36">
        <v>2048.3</v>
      </c>
      <c r="M12" s="36">
        <v>3.5</v>
      </c>
      <c r="N12" s="37">
        <f t="shared" si="1"/>
        <v>71000</v>
      </c>
    </row>
    <row r="13" spans="1:14" ht="12.75" hidden="1">
      <c r="A13" s="35" t="s">
        <v>61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>
        <f t="shared" si="1"/>
        <v>0</v>
      </c>
    </row>
    <row r="14" spans="1:14" ht="12.75" hidden="1">
      <c r="A14" s="35" t="s">
        <v>61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13.5" thickBot="1">
      <c r="A15" s="93" t="s">
        <v>73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57508.281559999996</v>
      </c>
      <c r="E15" s="54">
        <f t="shared" si="2"/>
        <v>42791.05</v>
      </c>
      <c r="F15" s="54">
        <f t="shared" si="2"/>
        <v>47207.467000000004</v>
      </c>
      <c r="G15" s="54">
        <f t="shared" si="2"/>
        <v>59027.4</v>
      </c>
      <c r="H15" s="54">
        <f t="shared" si="2"/>
        <v>47631.7</v>
      </c>
      <c r="I15" s="54">
        <f t="shared" si="2"/>
        <v>97825.1</v>
      </c>
      <c r="J15" s="54">
        <f t="shared" si="2"/>
        <v>48538.399999999994</v>
      </c>
      <c r="K15" s="54">
        <f t="shared" si="2"/>
        <v>47442.967</v>
      </c>
      <c r="L15" s="54">
        <f t="shared" si="2"/>
        <v>38814.600000000006</v>
      </c>
      <c r="M15" s="54">
        <f t="shared" si="2"/>
        <v>33043.134439999994</v>
      </c>
      <c r="N15" s="57">
        <f t="shared" si="1"/>
        <v>601022.6000000001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54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56</v>
      </c>
      <c r="Q1" s="107"/>
      <c r="R1" s="107"/>
      <c r="S1" s="107"/>
      <c r="T1" s="107"/>
      <c r="U1" s="112"/>
    </row>
    <row r="2" spans="1:21" ht="16.5" thickBot="1">
      <c r="A2" s="113" t="s">
        <v>69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66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58</v>
      </c>
      <c r="D3" s="27" t="s">
        <v>49</v>
      </c>
      <c r="E3" s="40" t="s">
        <v>2</v>
      </c>
      <c r="F3" s="27" t="s">
        <v>3</v>
      </c>
      <c r="G3" s="95" t="s">
        <v>62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55</v>
      </c>
      <c r="M3" s="40" t="s">
        <v>44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59</v>
      </c>
      <c r="T3" s="132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5">
        <v>0</v>
      </c>
      <c r="T10" s="136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5">
        <v>0</v>
      </c>
      <c r="T12" s="136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5">
        <v>0</v>
      </c>
      <c r="T17" s="136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5">
        <v>500.9</v>
      </c>
      <c r="T18" s="136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5">
        <v>0</v>
      </c>
      <c r="T19" s="136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5">
        <v>0</v>
      </c>
      <c r="T20" s="136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39">
        <v>20883.79</v>
      </c>
      <c r="T23" s="140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41">
        <f>SUM(S4:S23)</f>
        <v>21384.690000000002</v>
      </c>
      <c r="T24" s="142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21" t="s">
        <v>37</v>
      </c>
      <c r="Q27" s="121"/>
      <c r="R27" s="121"/>
      <c r="S27" s="121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2" t="s">
        <v>31</v>
      </c>
      <c r="Q28" s="122"/>
      <c r="R28" s="122"/>
      <c r="S28" s="12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>
        <v>42064</v>
      </c>
      <c r="Q29" s="123">
        <f>'[1]лютий'!$D$109</f>
        <v>138305.95627000002</v>
      </c>
      <c r="R29" s="123"/>
      <c r="S29" s="123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0"/>
      <c r="Q30" s="123"/>
      <c r="R30" s="123"/>
      <c r="S30" s="123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46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7" t="s">
        <v>50</v>
      </c>
      <c r="R32" s="128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6" t="s">
        <v>48</v>
      </c>
      <c r="R33" s="126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21" t="s">
        <v>32</v>
      </c>
      <c r="Q37" s="121"/>
      <c r="R37" s="121"/>
      <c r="S37" s="121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30" t="s">
        <v>33</v>
      </c>
      <c r="Q38" s="130"/>
      <c r="R38" s="130"/>
      <c r="S38" s="130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9">
        <v>42064</v>
      </c>
      <c r="Q39" s="129">
        <v>0</v>
      </c>
      <c r="R39" s="129"/>
      <c r="S39" s="129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0"/>
      <c r="Q40" s="129"/>
      <c r="R40" s="129"/>
      <c r="S40" s="129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S23:T23"/>
    <mergeCell ref="S24:T24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P38:S38"/>
    <mergeCell ref="P39:P40"/>
    <mergeCell ref="Q39:S40"/>
    <mergeCell ref="Q33:R33"/>
    <mergeCell ref="Q32:R32"/>
    <mergeCell ref="P37:S37"/>
    <mergeCell ref="P27:S27"/>
    <mergeCell ref="P28:S28"/>
    <mergeCell ref="P29:P30"/>
    <mergeCell ref="Q29:S30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9" sqref="O2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67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70</v>
      </c>
      <c r="Q1" s="107"/>
      <c r="R1" s="107"/>
      <c r="S1" s="107"/>
      <c r="T1" s="107"/>
      <c r="U1" s="112"/>
    </row>
    <row r="2" spans="1:21" ht="16.5" thickBot="1">
      <c r="A2" s="113" t="s">
        <v>75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76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58</v>
      </c>
      <c r="D3" s="27" t="s">
        <v>49</v>
      </c>
      <c r="E3" s="40" t="s">
        <v>2</v>
      </c>
      <c r="F3" s="27" t="s">
        <v>3</v>
      </c>
      <c r="G3" s="95" t="s">
        <v>62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68</v>
      </c>
      <c r="M3" s="40" t="s">
        <v>77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59</v>
      </c>
      <c r="T3" s="132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35">
        <v>0</v>
      </c>
      <c r="T5" s="136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35">
        <v>0</v>
      </c>
      <c r="T7" s="136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35">
        <v>0</v>
      </c>
      <c r="T10" s="136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35">
        <v>0</v>
      </c>
      <c r="T12" s="136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35">
        <v>0</v>
      </c>
      <c r="T13" s="136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35">
        <v>0</v>
      </c>
      <c r="T14" s="136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35">
        <v>0</v>
      </c>
      <c r="T18" s="136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35">
        <v>0</v>
      </c>
      <c r="T19" s="136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35">
        <v>0</v>
      </c>
      <c r="T21" s="136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35">
        <v>0</v>
      </c>
      <c r="T23" s="136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39">
        <v>13804</v>
      </c>
      <c r="T24" s="140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41">
        <f>SUM(S4:S24)</f>
        <v>13804</v>
      </c>
      <c r="T25" s="142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1" t="s">
        <v>37</v>
      </c>
      <c r="Q28" s="121"/>
      <c r="R28" s="121"/>
      <c r="S28" s="121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2" t="s">
        <v>31</v>
      </c>
      <c r="Q29" s="122"/>
      <c r="R29" s="122"/>
      <c r="S29" s="122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9">
        <v>42095</v>
      </c>
      <c r="Q30" s="123">
        <f>'[2]березень'!$D$109</f>
        <v>147433.23977000001</v>
      </c>
      <c r="R30" s="123"/>
      <c r="S30" s="123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20"/>
      <c r="Q31" s="123"/>
      <c r="R31" s="123"/>
      <c r="S31" s="123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46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7" t="s">
        <v>71</v>
      </c>
      <c r="R33" s="128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6" t="s">
        <v>48</v>
      </c>
      <c r="R34" s="126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1" t="s">
        <v>32</v>
      </c>
      <c r="Q38" s="121"/>
      <c r="R38" s="121"/>
      <c r="S38" s="121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30" t="s">
        <v>33</v>
      </c>
      <c r="Q39" s="130"/>
      <c r="R39" s="130"/>
      <c r="S39" s="130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9">
        <v>42095</v>
      </c>
      <c r="Q40" s="129">
        <v>0</v>
      </c>
      <c r="R40" s="129"/>
      <c r="S40" s="129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20"/>
      <c r="Q41" s="129"/>
      <c r="R41" s="129"/>
      <c r="S41" s="129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P30:P31"/>
    <mergeCell ref="Q30:S31"/>
    <mergeCell ref="Q33:R33"/>
    <mergeCell ref="Q34:R34"/>
    <mergeCell ref="P38:S38"/>
    <mergeCell ref="P39:S39"/>
    <mergeCell ref="P40:P41"/>
    <mergeCell ref="Q40:S41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36" sqref="O36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78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80</v>
      </c>
      <c r="Q1" s="107"/>
      <c r="R1" s="107"/>
      <c r="S1" s="107"/>
      <c r="T1" s="107"/>
      <c r="U1" s="112"/>
    </row>
    <row r="2" spans="1:21" ht="16.5" thickBot="1">
      <c r="A2" s="113" t="s">
        <v>82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83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58</v>
      </c>
      <c r="D3" s="27" t="s">
        <v>49</v>
      </c>
      <c r="E3" s="40" t="s">
        <v>2</v>
      </c>
      <c r="F3" s="27" t="s">
        <v>3</v>
      </c>
      <c r="G3" s="95" t="s">
        <v>62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79</v>
      </c>
      <c r="M3" s="103" t="s">
        <v>81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59</v>
      </c>
      <c r="T3" s="132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2.7</v>
      </c>
      <c r="K4" s="41">
        <f aca="true" t="shared" si="0" ref="K4:K24">L4-B4-C4-D4-E4-F4-G4-H4-I4-J4</f>
        <v>31.699999999999957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AVERAGE(L4:L23)</f>
        <v>2739.115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2739.1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2739.1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2739.1</v>
      </c>
      <c r="P7" s="46">
        <v>0</v>
      </c>
      <c r="Q7" s="47">
        <v>0</v>
      </c>
      <c r="R7" s="48">
        <v>0.2</v>
      </c>
      <c r="S7" s="135">
        <v>0</v>
      </c>
      <c r="T7" s="136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2739.1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2739.1</v>
      </c>
      <c r="P9" s="46">
        <v>0.7</v>
      </c>
      <c r="Q9" s="47">
        <v>0</v>
      </c>
      <c r="R9" s="48">
        <v>0</v>
      </c>
      <c r="S9" s="135">
        <v>0</v>
      </c>
      <c r="T9" s="136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2739.1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2739.1</v>
      </c>
      <c r="P11" s="46">
        <v>22.4</v>
      </c>
      <c r="Q11" s="47">
        <v>0</v>
      </c>
      <c r="R11" s="48">
        <v>0</v>
      </c>
      <c r="S11" s="135">
        <v>0</v>
      </c>
      <c r="T11" s="136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2739.1</v>
      </c>
      <c r="P12" s="46">
        <v>37.3</v>
      </c>
      <c r="Q12" s="47">
        <v>0</v>
      </c>
      <c r="R12" s="48">
        <v>0</v>
      </c>
      <c r="S12" s="135">
        <v>0</v>
      </c>
      <c r="T12" s="136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237.44999999999985</v>
      </c>
      <c r="L13" s="41">
        <v>3994.85</v>
      </c>
      <c r="M13" s="41">
        <f>2500+750</f>
        <v>3250</v>
      </c>
      <c r="N13" s="4">
        <f t="shared" si="1"/>
        <v>1.2291846153846153</v>
      </c>
      <c r="O13" s="2">
        <v>2739.1</v>
      </c>
      <c r="P13" s="46">
        <v>201.8</v>
      </c>
      <c r="Q13" s="47">
        <v>58.2</v>
      </c>
      <c r="R13" s="48">
        <v>0</v>
      </c>
      <c r="S13" s="135">
        <v>0</v>
      </c>
      <c r="T13" s="136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f>1300+750</f>
        <v>2050</v>
      </c>
      <c r="N14" s="4">
        <f t="shared" si="1"/>
        <v>0.9988780487804878</v>
      </c>
      <c r="O14" s="2">
        <v>2739.1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42111</v>
      </c>
      <c r="B15" s="41">
        <v>1402.1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36.95000000000016</v>
      </c>
      <c r="L15" s="41">
        <v>2420.25</v>
      </c>
      <c r="M15" s="41">
        <v>1500</v>
      </c>
      <c r="N15" s="4">
        <f t="shared" si="1"/>
        <v>1.6135</v>
      </c>
      <c r="O15" s="2">
        <v>2739.1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42114</v>
      </c>
      <c r="B16" s="47">
        <v>1111.8</v>
      </c>
      <c r="C16" s="97">
        <v>62.95</v>
      </c>
      <c r="D16" s="75">
        <v>72.8</v>
      </c>
      <c r="E16" s="75">
        <v>263.8</v>
      </c>
      <c r="F16" s="101">
        <v>630.2</v>
      </c>
      <c r="G16" s="75">
        <v>-46.3</v>
      </c>
      <c r="H16" s="75">
        <v>40.2</v>
      </c>
      <c r="I16" s="75">
        <v>0</v>
      </c>
      <c r="J16" s="75">
        <v>1.4</v>
      </c>
      <c r="K16" s="41">
        <f t="shared" si="0"/>
        <v>217.34999999999988</v>
      </c>
      <c r="L16" s="47">
        <v>2354.2</v>
      </c>
      <c r="M16" s="55">
        <v>1950</v>
      </c>
      <c r="N16" s="4">
        <f>L16/M16</f>
        <v>1.2072820512820512</v>
      </c>
      <c r="O16" s="2">
        <v>2739.1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42115</v>
      </c>
      <c r="B17" s="41">
        <v>1283.1</v>
      </c>
      <c r="C17" s="96">
        <v>258.7</v>
      </c>
      <c r="D17" s="3">
        <v>71.2</v>
      </c>
      <c r="E17" s="3">
        <v>249.2</v>
      </c>
      <c r="F17" s="41">
        <v>316.6</v>
      </c>
      <c r="G17" s="3">
        <v>0.2</v>
      </c>
      <c r="H17" s="3">
        <v>9.6</v>
      </c>
      <c r="I17" s="3">
        <v>0</v>
      </c>
      <c r="J17" s="3">
        <v>1.9</v>
      </c>
      <c r="K17" s="41">
        <f t="shared" si="0"/>
        <v>71.99999999999999</v>
      </c>
      <c r="L17" s="41">
        <v>2262.5</v>
      </c>
      <c r="M17" s="55">
        <f>4000-1500</f>
        <v>2500</v>
      </c>
      <c r="N17" s="4">
        <f t="shared" si="1"/>
        <v>0.905</v>
      </c>
      <c r="O17" s="2">
        <v>2739.1</v>
      </c>
      <c r="P17" s="46">
        <v>2.1</v>
      </c>
      <c r="Q17" s="52">
        <v>0.1</v>
      </c>
      <c r="R17" s="53">
        <v>0</v>
      </c>
      <c r="S17" s="135">
        <v>0</v>
      </c>
      <c r="T17" s="136"/>
      <c r="U17" s="34">
        <f t="shared" si="2"/>
        <v>2.2</v>
      </c>
    </row>
    <row r="18" spans="1:21" ht="12.75">
      <c r="A18" s="12">
        <v>42116</v>
      </c>
      <c r="B18" s="41">
        <v>2093.3</v>
      </c>
      <c r="C18" s="96">
        <v>71.4</v>
      </c>
      <c r="D18" s="3">
        <v>93.5</v>
      </c>
      <c r="E18" s="3">
        <v>381.2</v>
      </c>
      <c r="F18" s="41">
        <v>492.4</v>
      </c>
      <c r="G18" s="3">
        <v>0.4</v>
      </c>
      <c r="H18" s="3">
        <v>36.2</v>
      </c>
      <c r="I18" s="3">
        <v>0</v>
      </c>
      <c r="J18" s="3">
        <v>5.6</v>
      </c>
      <c r="K18" s="41">
        <f t="shared" si="0"/>
        <v>27.699999999999513</v>
      </c>
      <c r="L18" s="41">
        <v>3201.7</v>
      </c>
      <c r="M18" s="41">
        <v>1600</v>
      </c>
      <c r="N18" s="4">
        <f t="shared" si="1"/>
        <v>2.0010624999999997</v>
      </c>
      <c r="O18" s="2">
        <v>2739.1</v>
      </c>
      <c r="P18" s="46">
        <v>50</v>
      </c>
      <c r="Q18" s="52">
        <v>0</v>
      </c>
      <c r="R18" s="53">
        <v>0</v>
      </c>
      <c r="S18" s="135">
        <v>0</v>
      </c>
      <c r="T18" s="136"/>
      <c r="U18" s="34">
        <f t="shared" si="2"/>
        <v>50</v>
      </c>
    </row>
    <row r="19" spans="1:21" ht="12.75">
      <c r="A19" s="12">
        <v>42117</v>
      </c>
      <c r="B19" s="41">
        <v>1386.65</v>
      </c>
      <c r="C19" s="96">
        <v>10.9</v>
      </c>
      <c r="D19" s="3">
        <v>433.9</v>
      </c>
      <c r="E19" s="3">
        <v>321.6</v>
      </c>
      <c r="F19" s="41">
        <v>406.6</v>
      </c>
      <c r="G19" s="3">
        <v>0.95</v>
      </c>
      <c r="H19" s="3">
        <v>35</v>
      </c>
      <c r="I19" s="3">
        <v>0</v>
      </c>
      <c r="J19" s="3">
        <v>9.2</v>
      </c>
      <c r="K19" s="41">
        <f t="shared" si="0"/>
        <v>48.7999999999997</v>
      </c>
      <c r="L19" s="41">
        <v>2653.6</v>
      </c>
      <c r="M19" s="41">
        <v>1800</v>
      </c>
      <c r="N19" s="4">
        <f t="shared" si="1"/>
        <v>1.474222222222222</v>
      </c>
      <c r="O19" s="2">
        <v>2739.1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42118</v>
      </c>
      <c r="B20" s="41">
        <v>464.7</v>
      </c>
      <c r="C20" s="96">
        <v>70.7</v>
      </c>
      <c r="D20" s="3">
        <v>283.8</v>
      </c>
      <c r="E20" s="3">
        <v>429.7</v>
      </c>
      <c r="F20" s="41">
        <v>243.4</v>
      </c>
      <c r="G20" s="3">
        <v>3.1</v>
      </c>
      <c r="H20" s="3">
        <v>36.1</v>
      </c>
      <c r="I20" s="3">
        <v>0</v>
      </c>
      <c r="J20" s="3">
        <v>13.5</v>
      </c>
      <c r="K20" s="41">
        <f t="shared" si="0"/>
        <v>70.99999999999997</v>
      </c>
      <c r="L20" s="41">
        <v>1616</v>
      </c>
      <c r="M20" s="41">
        <v>2000</v>
      </c>
      <c r="N20" s="4">
        <f t="shared" si="1"/>
        <v>0.808</v>
      </c>
      <c r="O20" s="2">
        <v>2739.1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42121</v>
      </c>
      <c r="B21" s="41">
        <v>650.4</v>
      </c>
      <c r="C21" s="96">
        <v>1984.3</v>
      </c>
      <c r="D21" s="3">
        <v>394.4</v>
      </c>
      <c r="E21" s="3">
        <v>568.5</v>
      </c>
      <c r="F21" s="41">
        <v>470.8</v>
      </c>
      <c r="G21" s="3">
        <v>0.4</v>
      </c>
      <c r="H21" s="3">
        <v>35.4</v>
      </c>
      <c r="I21" s="3">
        <v>0</v>
      </c>
      <c r="J21" s="3">
        <v>4.2</v>
      </c>
      <c r="K21" s="41">
        <f t="shared" si="0"/>
        <v>36.900000000000254</v>
      </c>
      <c r="L21" s="41">
        <v>4145.3</v>
      </c>
      <c r="M21" s="41">
        <v>2700</v>
      </c>
      <c r="N21" s="4">
        <f t="shared" si="1"/>
        <v>1.5352962962962964</v>
      </c>
      <c r="O21" s="2">
        <v>2739.1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42122</v>
      </c>
      <c r="B22" s="41">
        <v>1000.3</v>
      </c>
      <c r="C22" s="98">
        <v>549.2</v>
      </c>
      <c r="D22" s="7">
        <v>860</v>
      </c>
      <c r="E22" s="7">
        <v>2004.2</v>
      </c>
      <c r="F22" s="102">
        <v>456.4</v>
      </c>
      <c r="G22" s="7">
        <v>0.45</v>
      </c>
      <c r="H22" s="7">
        <v>23.5</v>
      </c>
      <c r="I22" s="7">
        <v>0</v>
      </c>
      <c r="J22" s="7">
        <v>0</v>
      </c>
      <c r="K22" s="41">
        <f t="shared" si="0"/>
        <v>68.64999999999979</v>
      </c>
      <c r="L22" s="41">
        <v>4962.7</v>
      </c>
      <c r="M22" s="41">
        <v>2800</v>
      </c>
      <c r="N22" s="4">
        <f t="shared" si="1"/>
        <v>1.772392857142857</v>
      </c>
      <c r="O22" s="2">
        <v>2739.1</v>
      </c>
      <c r="P22" s="46">
        <v>141.3</v>
      </c>
      <c r="Q22" s="52">
        <v>0</v>
      </c>
      <c r="R22" s="53">
        <v>22.9</v>
      </c>
      <c r="S22" s="135">
        <v>0</v>
      </c>
      <c r="T22" s="136"/>
      <c r="U22" s="34">
        <f t="shared" si="2"/>
        <v>164.20000000000002</v>
      </c>
    </row>
    <row r="23" spans="1:21" ht="12.75">
      <c r="A23" s="12">
        <v>42123</v>
      </c>
      <c r="B23" s="41">
        <v>2361.05</v>
      </c>
      <c r="C23" s="98">
        <v>2428.9</v>
      </c>
      <c r="D23" s="7">
        <v>704.9</v>
      </c>
      <c r="E23" s="7">
        <v>1962.1</v>
      </c>
      <c r="F23" s="102">
        <v>375.7</v>
      </c>
      <c r="G23" s="7">
        <v>0.5</v>
      </c>
      <c r="H23" s="7">
        <v>44.3</v>
      </c>
      <c r="I23" s="7">
        <v>0</v>
      </c>
      <c r="J23" s="7">
        <v>0.5</v>
      </c>
      <c r="K23" s="41">
        <f t="shared" si="0"/>
        <v>81.6500000000001</v>
      </c>
      <c r="L23" s="41">
        <v>7959.6</v>
      </c>
      <c r="M23" s="41">
        <v>6000</v>
      </c>
      <c r="N23" s="4">
        <f t="shared" si="1"/>
        <v>1.3266</v>
      </c>
      <c r="O23" s="2">
        <v>2739.1</v>
      </c>
      <c r="P23" s="46">
        <v>72.7</v>
      </c>
      <c r="Q23" s="52">
        <v>0</v>
      </c>
      <c r="R23" s="53">
        <v>0</v>
      </c>
      <c r="S23" s="135">
        <v>0</v>
      </c>
      <c r="T23" s="136"/>
      <c r="U23" s="34">
        <f t="shared" si="2"/>
        <v>72.7</v>
      </c>
    </row>
    <row r="24" spans="1:21" ht="13.5" thickBot="1">
      <c r="A24" s="12">
        <v>42124</v>
      </c>
      <c r="B24" s="41">
        <v>4647.1</v>
      </c>
      <c r="C24" s="98">
        <v>714.5</v>
      </c>
      <c r="D24" s="7">
        <v>193.7</v>
      </c>
      <c r="E24" s="7">
        <v>1014.7</v>
      </c>
      <c r="F24" s="102">
        <v>411.7</v>
      </c>
      <c r="G24" s="7">
        <v>2.9</v>
      </c>
      <c r="H24" s="7">
        <v>29.1</v>
      </c>
      <c r="I24" s="7">
        <v>0</v>
      </c>
      <c r="J24" s="7">
        <v>0</v>
      </c>
      <c r="K24" s="41">
        <f t="shared" si="0"/>
        <v>43.199999999999186</v>
      </c>
      <c r="L24" s="41">
        <v>7056.9</v>
      </c>
      <c r="M24" s="41">
        <v>6119.3</v>
      </c>
      <c r="N24" s="4">
        <f t="shared" si="1"/>
        <v>1.153220139558446</v>
      </c>
      <c r="O24" s="2">
        <v>2739.1</v>
      </c>
      <c r="P24" s="46">
        <v>0</v>
      </c>
      <c r="Q24" s="52">
        <v>0</v>
      </c>
      <c r="R24" s="53">
        <v>0</v>
      </c>
      <c r="S24" s="139">
        <v>7506813.9</v>
      </c>
      <c r="T24" s="140"/>
      <c r="U24" s="34">
        <f t="shared" si="2"/>
        <v>7506813.9</v>
      </c>
    </row>
    <row r="25" spans="1:21" ht="13.5" thickBot="1">
      <c r="A25" s="38" t="s">
        <v>30</v>
      </c>
      <c r="B25" s="99">
        <f aca="true" t="shared" si="3" ref="B25:M25">SUM(B4:B24)</f>
        <v>32328.200000000004</v>
      </c>
      <c r="C25" s="99">
        <f t="shared" si="3"/>
        <v>6287.049999999999</v>
      </c>
      <c r="D25" s="99">
        <f t="shared" si="3"/>
        <v>3692.7499999999995</v>
      </c>
      <c r="E25" s="99">
        <f t="shared" si="3"/>
        <v>8876.75</v>
      </c>
      <c r="F25" s="99">
        <f t="shared" si="3"/>
        <v>7708.099999999999</v>
      </c>
      <c r="G25" s="99">
        <f t="shared" si="3"/>
        <v>14.15</v>
      </c>
      <c r="H25" s="99">
        <f t="shared" si="3"/>
        <v>649.05</v>
      </c>
      <c r="I25" s="100">
        <f t="shared" si="3"/>
        <v>727.6</v>
      </c>
      <c r="J25" s="100">
        <f t="shared" si="3"/>
        <v>187.05</v>
      </c>
      <c r="K25" s="42">
        <f t="shared" si="3"/>
        <v>1368.4999999999986</v>
      </c>
      <c r="L25" s="42">
        <f t="shared" si="3"/>
        <v>61839.2</v>
      </c>
      <c r="M25" s="42">
        <f t="shared" si="3"/>
        <v>48429.3</v>
      </c>
      <c r="N25" s="14">
        <f t="shared" si="1"/>
        <v>1.276896424272083</v>
      </c>
      <c r="O25" s="2"/>
      <c r="P25" s="89">
        <f>SUM(P4:P24)</f>
        <v>528.3000000000001</v>
      </c>
      <c r="Q25" s="89">
        <f>SUM(Q4:Q24)</f>
        <v>58.300000000000004</v>
      </c>
      <c r="R25" s="89">
        <f>SUM(R4:R24)</f>
        <v>23.099999999999998</v>
      </c>
      <c r="S25" s="141">
        <f>SUM(S4:S24)</f>
        <v>7506813.9</v>
      </c>
      <c r="T25" s="142"/>
      <c r="U25" s="89">
        <f>P25+Q25+S25+R25+T25</f>
        <v>7507423.6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1" t="s">
        <v>37</v>
      </c>
      <c r="Q28" s="121"/>
      <c r="R28" s="121"/>
      <c r="S28" s="121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2" t="s">
        <v>31</v>
      </c>
      <c r="Q29" s="122"/>
      <c r="R29" s="122"/>
      <c r="S29" s="122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9">
        <v>42125</v>
      </c>
      <c r="Q30" s="123">
        <f>'[1]квітень'!$D$108</f>
        <v>154856.06924</v>
      </c>
      <c r="R30" s="123"/>
      <c r="S30" s="123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20"/>
      <c r="Q31" s="123"/>
      <c r="R31" s="123"/>
      <c r="S31" s="123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46</v>
      </c>
      <c r="S32" s="79">
        <f>'[1]квітень'!$I$108</f>
        <v>145946.33703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7" t="s">
        <v>71</v>
      </c>
      <c r="R33" s="128"/>
      <c r="S33" s="60">
        <f>'[1]квітень'!$I$107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6" t="s">
        <v>48</v>
      </c>
      <c r="R34" s="126"/>
      <c r="S34" s="79">
        <f>'[1]квітень'!$I$106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1" t="s">
        <v>32</v>
      </c>
      <c r="Q38" s="121"/>
      <c r="R38" s="121"/>
      <c r="S38" s="121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30" t="s">
        <v>33</v>
      </c>
      <c r="Q39" s="130"/>
      <c r="R39" s="130"/>
      <c r="S39" s="130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9">
        <v>42125</v>
      </c>
      <c r="Q40" s="129">
        <v>0</v>
      </c>
      <c r="R40" s="129"/>
      <c r="S40" s="129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20"/>
      <c r="Q41" s="129"/>
      <c r="R41" s="129"/>
      <c r="S41" s="129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Q34:R34"/>
    <mergeCell ref="P38:S38"/>
    <mergeCell ref="P39:S39"/>
    <mergeCell ref="P40:P41"/>
    <mergeCell ref="Q40:S41"/>
    <mergeCell ref="P29:S29"/>
    <mergeCell ref="P30:P31"/>
    <mergeCell ref="Q30:S31"/>
    <mergeCell ref="Q33:R33"/>
    <mergeCell ref="S23:T23"/>
    <mergeCell ref="S24:T24"/>
    <mergeCell ref="S25:T25"/>
    <mergeCell ref="P28:S28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4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9" sqref="L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84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86</v>
      </c>
      <c r="Q1" s="107"/>
      <c r="R1" s="107"/>
      <c r="S1" s="107"/>
      <c r="T1" s="107"/>
      <c r="U1" s="112"/>
    </row>
    <row r="2" spans="1:21" ht="16.5" thickBot="1">
      <c r="A2" s="113" t="s">
        <v>88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89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58</v>
      </c>
      <c r="D3" s="27" t="s">
        <v>49</v>
      </c>
      <c r="E3" s="40" t="s">
        <v>2</v>
      </c>
      <c r="F3" s="27" t="s">
        <v>3</v>
      </c>
      <c r="G3" s="95" t="s">
        <v>62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85</v>
      </c>
      <c r="M3" s="103" t="s">
        <v>87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59</v>
      </c>
      <c r="T3" s="132"/>
      <c r="U3" s="30" t="s">
        <v>29</v>
      </c>
    </row>
    <row r="4" spans="1:21" ht="12.75">
      <c r="A4" s="12">
        <v>42129</v>
      </c>
      <c r="B4" s="41">
        <v>1258.4</v>
      </c>
      <c r="C4" s="60">
        <v>19.1</v>
      </c>
      <c r="D4" s="47">
        <v>46.7</v>
      </c>
      <c r="E4" s="41">
        <v>323.3</v>
      </c>
      <c r="F4" s="45">
        <v>643.9</v>
      </c>
      <c r="G4" s="3">
        <v>0.3</v>
      </c>
      <c r="H4" s="3">
        <v>27.6</v>
      </c>
      <c r="I4" s="3">
        <v>0</v>
      </c>
      <c r="J4" s="3">
        <v>50.2</v>
      </c>
      <c r="K4" s="41">
        <f aca="true" t="shared" si="0" ref="K4:K21">L4-B4-C4-D4-E4-F4-G4-H4-I4-J4</f>
        <v>72.8000000000002</v>
      </c>
      <c r="L4" s="41">
        <v>2442.3</v>
      </c>
      <c r="M4" s="41">
        <v>2400</v>
      </c>
      <c r="N4" s="4">
        <f aca="true" t="shared" si="1" ref="N4:N22">L4/M4</f>
        <v>1.017625</v>
      </c>
      <c r="O4" s="2">
        <f>AVERAGE(L4:L21)</f>
        <v>3153.1594444444436</v>
      </c>
      <c r="P4" s="43">
        <v>46.14</v>
      </c>
      <c r="Q4" s="44">
        <v>0</v>
      </c>
      <c r="R4" s="45">
        <v>22.6</v>
      </c>
      <c r="S4" s="133">
        <v>0</v>
      </c>
      <c r="T4" s="134"/>
      <c r="U4" s="34">
        <f>P4+Q4+S4+R4+T4</f>
        <v>68.74000000000001</v>
      </c>
    </row>
    <row r="5" spans="1:21" ht="12.75">
      <c r="A5" s="12">
        <v>42130</v>
      </c>
      <c r="B5" s="41">
        <v>2001.4</v>
      </c>
      <c r="C5" s="60">
        <v>2</v>
      </c>
      <c r="D5" s="47">
        <v>2.55</v>
      </c>
      <c r="E5" s="41">
        <v>96.5</v>
      </c>
      <c r="F5" s="48">
        <v>597.8</v>
      </c>
      <c r="G5" s="3">
        <v>6.65</v>
      </c>
      <c r="H5" s="3">
        <v>39</v>
      </c>
      <c r="I5" s="3">
        <v>729.4</v>
      </c>
      <c r="J5" s="3">
        <v>28.9</v>
      </c>
      <c r="K5" s="41">
        <f t="shared" si="0"/>
        <v>31.200000000000138</v>
      </c>
      <c r="L5" s="41">
        <v>3535.4</v>
      </c>
      <c r="M5" s="41">
        <v>2500</v>
      </c>
      <c r="N5" s="4">
        <f t="shared" si="1"/>
        <v>1.41416</v>
      </c>
      <c r="O5" s="2">
        <v>3153.2</v>
      </c>
      <c r="P5" s="46">
        <v>0</v>
      </c>
      <c r="Q5" s="47">
        <v>0</v>
      </c>
      <c r="R5" s="48">
        <v>22.84</v>
      </c>
      <c r="S5" s="135">
        <v>0</v>
      </c>
      <c r="T5" s="136"/>
      <c r="U5" s="34">
        <f aca="true" t="shared" si="2" ref="U5:U21">P5+Q5+S5+R5+T5</f>
        <v>22.84</v>
      </c>
    </row>
    <row r="6" spans="1:21" ht="12.75">
      <c r="A6" s="12">
        <v>42131</v>
      </c>
      <c r="B6" s="41">
        <v>2904.2</v>
      </c>
      <c r="C6" s="60">
        <v>4.5</v>
      </c>
      <c r="D6" s="50">
        <v>15.5</v>
      </c>
      <c r="E6" s="41">
        <v>245.6</v>
      </c>
      <c r="F6" s="51">
        <v>710.9</v>
      </c>
      <c r="G6" s="3">
        <v>0.4</v>
      </c>
      <c r="H6" s="3">
        <v>30.6</v>
      </c>
      <c r="I6" s="3">
        <v>0</v>
      </c>
      <c r="J6" s="3">
        <v>12.3</v>
      </c>
      <c r="K6" s="41">
        <f t="shared" si="0"/>
        <v>79.00000000000018</v>
      </c>
      <c r="L6" s="41">
        <v>4003</v>
      </c>
      <c r="M6" s="41">
        <v>3500</v>
      </c>
      <c r="N6" s="4">
        <f t="shared" si="1"/>
        <v>1.1437142857142857</v>
      </c>
      <c r="O6" s="2">
        <v>3153.2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42132</v>
      </c>
      <c r="B7" s="41">
        <v>1396.8</v>
      </c>
      <c r="C7" s="60">
        <v>102.9</v>
      </c>
      <c r="D7" s="47">
        <v>13.2</v>
      </c>
      <c r="E7" s="41">
        <v>143.7</v>
      </c>
      <c r="F7" s="48">
        <v>872.9</v>
      </c>
      <c r="G7" s="3">
        <v>0.1</v>
      </c>
      <c r="H7" s="3">
        <v>23.8</v>
      </c>
      <c r="I7" s="3">
        <v>0</v>
      </c>
      <c r="J7" s="3">
        <v>42</v>
      </c>
      <c r="K7" s="41">
        <f t="shared" si="0"/>
        <v>64.79999999999971</v>
      </c>
      <c r="L7" s="41">
        <v>2660.2</v>
      </c>
      <c r="M7" s="41">
        <v>2000</v>
      </c>
      <c r="N7" s="4">
        <f t="shared" si="1"/>
        <v>1.3300999999999998</v>
      </c>
      <c r="O7" s="2">
        <v>3153.2</v>
      </c>
      <c r="P7" s="46">
        <v>0</v>
      </c>
      <c r="Q7" s="47">
        <v>0</v>
      </c>
      <c r="R7" s="48">
        <v>1588.4</v>
      </c>
      <c r="S7" s="135">
        <v>0</v>
      </c>
      <c r="T7" s="136"/>
      <c r="U7" s="34">
        <f t="shared" si="2"/>
        <v>1588.4</v>
      </c>
    </row>
    <row r="8" spans="1:21" ht="12.75">
      <c r="A8" s="12">
        <v>42136</v>
      </c>
      <c r="B8" s="41">
        <v>364.7</v>
      </c>
      <c r="C8" s="96">
        <v>16.7</v>
      </c>
      <c r="D8" s="3">
        <v>0.2</v>
      </c>
      <c r="E8" s="3">
        <v>184.9</v>
      </c>
      <c r="F8" s="41">
        <v>704.1</v>
      </c>
      <c r="G8" s="3">
        <v>0.6</v>
      </c>
      <c r="H8" s="3">
        <v>18.8</v>
      </c>
      <c r="I8" s="3">
        <v>0</v>
      </c>
      <c r="J8" s="3">
        <v>10.2</v>
      </c>
      <c r="K8" s="41">
        <f t="shared" si="0"/>
        <v>37.39999999999978</v>
      </c>
      <c r="L8" s="41">
        <v>1337.6</v>
      </c>
      <c r="M8" s="41">
        <f>4500-1800</f>
        <v>2700</v>
      </c>
      <c r="N8" s="4">
        <f t="shared" si="1"/>
        <v>0.49540740740740735</v>
      </c>
      <c r="O8" s="2">
        <v>3153.2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42137</v>
      </c>
      <c r="B9" s="41">
        <v>851.1</v>
      </c>
      <c r="C9" s="96">
        <v>7</v>
      </c>
      <c r="D9" s="3">
        <v>1.3</v>
      </c>
      <c r="E9" s="3">
        <v>190</v>
      </c>
      <c r="F9" s="41">
        <v>561.1</v>
      </c>
      <c r="G9" s="3">
        <v>1.1</v>
      </c>
      <c r="H9" s="3">
        <v>39.9</v>
      </c>
      <c r="I9" s="3">
        <v>0</v>
      </c>
      <c r="J9" s="3">
        <v>26.5</v>
      </c>
      <c r="K9" s="41">
        <f t="shared" si="0"/>
        <v>65</v>
      </c>
      <c r="L9" s="41">
        <v>1743</v>
      </c>
      <c r="M9" s="41">
        <v>1200</v>
      </c>
      <c r="N9" s="4">
        <f t="shared" si="1"/>
        <v>1.4525</v>
      </c>
      <c r="O9" s="2">
        <v>3153.2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42138</v>
      </c>
      <c r="B10" s="41">
        <v>958.2</v>
      </c>
      <c r="C10" s="96">
        <v>29.9</v>
      </c>
      <c r="D10" s="3">
        <v>-8.6</v>
      </c>
      <c r="E10" s="3">
        <v>157.4</v>
      </c>
      <c r="F10" s="41">
        <v>733.2</v>
      </c>
      <c r="G10" s="3">
        <v>0.5</v>
      </c>
      <c r="H10" s="3">
        <v>27.5</v>
      </c>
      <c r="I10" s="3">
        <v>0</v>
      </c>
      <c r="J10" s="3">
        <v>8.6</v>
      </c>
      <c r="K10" s="41">
        <f t="shared" si="0"/>
        <v>-4.499999999999977</v>
      </c>
      <c r="L10" s="41">
        <v>1902.2</v>
      </c>
      <c r="M10" s="55">
        <v>2500</v>
      </c>
      <c r="N10" s="4">
        <f t="shared" si="1"/>
        <v>0.76088</v>
      </c>
      <c r="O10" s="2">
        <v>3153.2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42139</v>
      </c>
      <c r="B11" s="41">
        <v>3214.1</v>
      </c>
      <c r="C11" s="96">
        <v>16.7</v>
      </c>
      <c r="D11" s="3">
        <v>-20.9</v>
      </c>
      <c r="E11" s="3">
        <v>151.7</v>
      </c>
      <c r="F11" s="41">
        <v>965.2</v>
      </c>
      <c r="G11" s="3">
        <v>2.2</v>
      </c>
      <c r="H11" s="3">
        <v>34</v>
      </c>
      <c r="I11" s="3">
        <v>0</v>
      </c>
      <c r="J11" s="3">
        <v>0</v>
      </c>
      <c r="K11" s="41">
        <f t="shared" si="0"/>
        <v>163.8999999999997</v>
      </c>
      <c r="L11" s="41">
        <v>4526.9</v>
      </c>
      <c r="M11" s="41">
        <v>3600</v>
      </c>
      <c r="N11" s="4">
        <f t="shared" si="1"/>
        <v>1.257472222222222</v>
      </c>
      <c r="O11" s="2">
        <v>3153.2</v>
      </c>
      <c r="P11" s="46">
        <v>0</v>
      </c>
      <c r="Q11" s="47">
        <v>0</v>
      </c>
      <c r="R11" s="48">
        <v>0.25</v>
      </c>
      <c r="S11" s="135">
        <v>0</v>
      </c>
      <c r="T11" s="136"/>
      <c r="U11" s="34">
        <f t="shared" si="2"/>
        <v>0.25</v>
      </c>
    </row>
    <row r="12" spans="1:21" ht="12.75">
      <c r="A12" s="12">
        <v>42142</v>
      </c>
      <c r="B12" s="41">
        <v>635.2</v>
      </c>
      <c r="C12" s="96">
        <v>84.5</v>
      </c>
      <c r="D12" s="3">
        <v>21.7</v>
      </c>
      <c r="E12" s="3">
        <v>233.8</v>
      </c>
      <c r="F12" s="41">
        <v>1387.1</v>
      </c>
      <c r="G12" s="3">
        <v>190.3</v>
      </c>
      <c r="H12" s="3">
        <v>38.3</v>
      </c>
      <c r="I12" s="3">
        <v>0</v>
      </c>
      <c r="J12" s="3">
        <v>5.1</v>
      </c>
      <c r="K12" s="41">
        <f t="shared" si="0"/>
        <v>52.30000000000022</v>
      </c>
      <c r="L12" s="41">
        <v>2648.3</v>
      </c>
      <c r="M12" s="41">
        <v>1500</v>
      </c>
      <c r="N12" s="4">
        <f t="shared" si="1"/>
        <v>1.7655333333333334</v>
      </c>
      <c r="O12" s="2">
        <v>3153.2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42143</v>
      </c>
      <c r="B13" s="41">
        <v>843.25</v>
      </c>
      <c r="C13" s="96">
        <v>42.1</v>
      </c>
      <c r="D13" s="3">
        <v>4.9</v>
      </c>
      <c r="E13" s="3">
        <v>19.5</v>
      </c>
      <c r="F13" s="41">
        <v>1135.3</v>
      </c>
      <c r="G13" s="3">
        <v>1794.8</v>
      </c>
      <c r="H13" s="3">
        <v>21</v>
      </c>
      <c r="I13" s="3">
        <v>0</v>
      </c>
      <c r="J13" s="3">
        <v>2</v>
      </c>
      <c r="K13" s="41">
        <f t="shared" si="0"/>
        <v>-24.15000000000009</v>
      </c>
      <c r="L13" s="41">
        <v>3838.7</v>
      </c>
      <c r="M13" s="41">
        <f>2500+750</f>
        <v>3250</v>
      </c>
      <c r="N13" s="4">
        <f t="shared" si="1"/>
        <v>1.1811384615384615</v>
      </c>
      <c r="O13" s="2">
        <v>3153.2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42144</v>
      </c>
      <c r="B14" s="41">
        <v>1816.4</v>
      </c>
      <c r="C14" s="96">
        <v>18.2</v>
      </c>
      <c r="D14" s="3">
        <v>6.4</v>
      </c>
      <c r="E14" s="3">
        <v>152.6</v>
      </c>
      <c r="F14" s="41">
        <v>807.9</v>
      </c>
      <c r="G14" s="3">
        <v>8.4</v>
      </c>
      <c r="H14" s="3">
        <v>38.3</v>
      </c>
      <c r="I14" s="3">
        <v>0</v>
      </c>
      <c r="J14" s="3">
        <v>0</v>
      </c>
      <c r="K14" s="41">
        <f t="shared" si="0"/>
        <v>63.89999999999968</v>
      </c>
      <c r="L14" s="41">
        <v>2912.1</v>
      </c>
      <c r="M14" s="41">
        <v>4500</v>
      </c>
      <c r="N14" s="4">
        <f t="shared" si="1"/>
        <v>0.6471333333333333</v>
      </c>
      <c r="O14" s="2">
        <v>3153.2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42145</v>
      </c>
      <c r="B15" s="41">
        <v>1724</v>
      </c>
      <c r="C15" s="96">
        <v>16.1</v>
      </c>
      <c r="D15" s="3">
        <v>6.3</v>
      </c>
      <c r="E15" s="3">
        <v>339.8</v>
      </c>
      <c r="F15" s="41">
        <v>122.6</v>
      </c>
      <c r="G15" s="3">
        <v>0.1</v>
      </c>
      <c r="H15" s="3">
        <v>31.3</v>
      </c>
      <c r="I15" s="3">
        <v>0</v>
      </c>
      <c r="J15" s="3">
        <v>2.7</v>
      </c>
      <c r="K15" s="41">
        <f t="shared" si="0"/>
        <v>73.79999999999984</v>
      </c>
      <c r="L15" s="41">
        <v>2316.7</v>
      </c>
      <c r="M15" s="41">
        <v>1500</v>
      </c>
      <c r="N15" s="4">
        <f t="shared" si="1"/>
        <v>1.5444666666666667</v>
      </c>
      <c r="O15" s="2">
        <v>3153.2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42146</v>
      </c>
      <c r="B16" s="47">
        <v>2432.2</v>
      </c>
      <c r="C16" s="97">
        <v>48</v>
      </c>
      <c r="D16" s="75">
        <v>10.1</v>
      </c>
      <c r="E16" s="75">
        <v>281.7</v>
      </c>
      <c r="F16" s="101">
        <v>70.6</v>
      </c>
      <c r="G16" s="75">
        <v>0.1</v>
      </c>
      <c r="H16" s="75">
        <v>30.2</v>
      </c>
      <c r="I16" s="75">
        <v>0</v>
      </c>
      <c r="J16" s="75">
        <v>0.65</v>
      </c>
      <c r="K16" s="41">
        <f t="shared" si="0"/>
        <v>34.35000000000027</v>
      </c>
      <c r="L16" s="47">
        <v>2907.9</v>
      </c>
      <c r="M16" s="55">
        <v>1950</v>
      </c>
      <c r="N16" s="4">
        <f>L16/M16</f>
        <v>1.4912307692307694</v>
      </c>
      <c r="O16" s="2">
        <v>3153.2</v>
      </c>
      <c r="P16" s="46">
        <v>2.2</v>
      </c>
      <c r="Q16" s="52">
        <v>102.2</v>
      </c>
      <c r="R16" s="53">
        <v>0</v>
      </c>
      <c r="S16" s="135">
        <v>0</v>
      </c>
      <c r="T16" s="136"/>
      <c r="U16" s="34">
        <f t="shared" si="2"/>
        <v>104.4</v>
      </c>
    </row>
    <row r="17" spans="1:21" ht="12.75">
      <c r="A17" s="12">
        <v>42149</v>
      </c>
      <c r="B17" s="41">
        <v>441.8</v>
      </c>
      <c r="C17" s="96">
        <v>288.9</v>
      </c>
      <c r="D17" s="3">
        <v>6.2</v>
      </c>
      <c r="E17" s="3">
        <v>456.15</v>
      </c>
      <c r="F17" s="41">
        <v>54.1</v>
      </c>
      <c r="G17" s="3">
        <v>0</v>
      </c>
      <c r="H17" s="3">
        <v>26.55</v>
      </c>
      <c r="I17" s="3">
        <v>0</v>
      </c>
      <c r="J17" s="3">
        <v>0.8</v>
      </c>
      <c r="K17" s="41">
        <f t="shared" si="0"/>
        <v>60.599999999999966</v>
      </c>
      <c r="L17" s="41">
        <v>1335.1</v>
      </c>
      <c r="M17" s="55">
        <v>4500</v>
      </c>
      <c r="N17" s="4">
        <f t="shared" si="1"/>
        <v>0.2966888888888889</v>
      </c>
      <c r="O17" s="2">
        <v>3153.2</v>
      </c>
      <c r="P17" s="46">
        <v>50.1</v>
      </c>
      <c r="Q17" s="52">
        <v>0</v>
      </c>
      <c r="R17" s="53">
        <v>0</v>
      </c>
      <c r="S17" s="135">
        <v>0</v>
      </c>
      <c r="T17" s="136"/>
      <c r="U17" s="34">
        <f t="shared" si="2"/>
        <v>50.1</v>
      </c>
    </row>
    <row r="18" spans="1:21" ht="12.75">
      <c r="A18" s="12">
        <v>42150</v>
      </c>
      <c r="B18" s="41">
        <v>262.2</v>
      </c>
      <c r="C18" s="96">
        <v>1746.8</v>
      </c>
      <c r="D18" s="3">
        <v>3.6</v>
      </c>
      <c r="E18" s="3">
        <v>870.8</v>
      </c>
      <c r="F18" s="41">
        <v>76.5</v>
      </c>
      <c r="G18" s="3">
        <v>0</v>
      </c>
      <c r="H18" s="3">
        <v>24.1</v>
      </c>
      <c r="I18" s="3">
        <v>0</v>
      </c>
      <c r="J18" s="3">
        <v>10.7</v>
      </c>
      <c r="K18" s="41">
        <f t="shared" si="0"/>
        <v>55.500000000000185</v>
      </c>
      <c r="L18" s="41">
        <v>3050.2</v>
      </c>
      <c r="M18" s="41">
        <v>1600</v>
      </c>
      <c r="N18" s="4">
        <f t="shared" si="1"/>
        <v>1.906375</v>
      </c>
      <c r="O18" s="2">
        <v>3153.2</v>
      </c>
      <c r="P18" s="46">
        <v>44.8</v>
      </c>
      <c r="Q18" s="52">
        <v>0</v>
      </c>
      <c r="R18" s="53">
        <v>0</v>
      </c>
      <c r="S18" s="135">
        <v>0</v>
      </c>
      <c r="T18" s="136"/>
      <c r="U18" s="34">
        <f t="shared" si="2"/>
        <v>44.8</v>
      </c>
    </row>
    <row r="19" spans="1:21" ht="12.75">
      <c r="A19" s="12">
        <v>42151</v>
      </c>
      <c r="B19" s="41">
        <v>1541.3</v>
      </c>
      <c r="C19" s="96">
        <v>658.65</v>
      </c>
      <c r="D19" s="3">
        <v>18.6</v>
      </c>
      <c r="E19" s="3">
        <v>804.9</v>
      </c>
      <c r="F19" s="41">
        <v>36.1</v>
      </c>
      <c r="G19" s="3">
        <v>0</v>
      </c>
      <c r="H19" s="3">
        <v>33.3</v>
      </c>
      <c r="I19" s="3">
        <v>0</v>
      </c>
      <c r="J19" s="3">
        <v>5.2</v>
      </c>
      <c r="K19" s="41">
        <f t="shared" si="0"/>
        <v>60.64999999999989</v>
      </c>
      <c r="L19" s="41">
        <v>3158.7</v>
      </c>
      <c r="M19" s="41">
        <v>2700</v>
      </c>
      <c r="N19" s="4">
        <f t="shared" si="1"/>
        <v>1.1698888888888888</v>
      </c>
      <c r="O19" s="2">
        <v>3153.2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42152</v>
      </c>
      <c r="B20" s="41">
        <v>2180.7</v>
      </c>
      <c r="C20" s="96">
        <v>1605</v>
      </c>
      <c r="D20" s="3">
        <v>58.6</v>
      </c>
      <c r="E20" s="3">
        <v>1807.2</v>
      </c>
      <c r="F20" s="41">
        <v>92.4</v>
      </c>
      <c r="G20" s="3">
        <v>0</v>
      </c>
      <c r="H20" s="3">
        <v>29.65</v>
      </c>
      <c r="I20" s="3">
        <v>0</v>
      </c>
      <c r="J20" s="3">
        <v>14.3</v>
      </c>
      <c r="K20" s="41">
        <f t="shared" si="0"/>
        <v>58.58999999999982</v>
      </c>
      <c r="L20" s="41">
        <v>5846.44</v>
      </c>
      <c r="M20" s="41">
        <v>5100</v>
      </c>
      <c r="N20" s="4">
        <f t="shared" si="1"/>
        <v>1.1463607843137253</v>
      </c>
      <c r="O20" s="2">
        <v>3153.2</v>
      </c>
      <c r="P20" s="46">
        <v>6.6</v>
      </c>
      <c r="Q20" s="52">
        <v>0</v>
      </c>
      <c r="R20" s="53">
        <v>0</v>
      </c>
      <c r="S20" s="135">
        <v>0</v>
      </c>
      <c r="T20" s="136"/>
      <c r="U20" s="34">
        <f t="shared" si="2"/>
        <v>6.6</v>
      </c>
    </row>
    <row r="21" spans="1:21" ht="13.5" thickBot="1">
      <c r="A21" s="12">
        <v>42153</v>
      </c>
      <c r="B21" s="41">
        <v>2490.95</v>
      </c>
      <c r="C21" s="96">
        <v>2075.8</v>
      </c>
      <c r="D21" s="3">
        <v>34</v>
      </c>
      <c r="E21" s="3">
        <v>1796.1</v>
      </c>
      <c r="F21" s="41">
        <v>116.3</v>
      </c>
      <c r="G21" s="3">
        <v>0.9</v>
      </c>
      <c r="H21" s="3">
        <v>23.55</v>
      </c>
      <c r="I21" s="3">
        <v>0</v>
      </c>
      <c r="J21" s="3">
        <v>22.1</v>
      </c>
      <c r="K21" s="41">
        <f t="shared" si="0"/>
        <v>32.4300000000002</v>
      </c>
      <c r="L21" s="41">
        <v>6592.13</v>
      </c>
      <c r="M21" s="41">
        <v>7226.8</v>
      </c>
      <c r="N21" s="4">
        <f t="shared" si="1"/>
        <v>0.9121782808435268</v>
      </c>
      <c r="O21" s="2">
        <v>3153.2</v>
      </c>
      <c r="P21" s="46">
        <v>379.7</v>
      </c>
      <c r="Q21" s="52">
        <v>0</v>
      </c>
      <c r="R21" s="53">
        <v>0</v>
      </c>
      <c r="S21" s="135">
        <v>0</v>
      </c>
      <c r="T21" s="136"/>
      <c r="U21" s="34">
        <f t="shared" si="2"/>
        <v>379.7</v>
      </c>
    </row>
    <row r="22" spans="1:21" ht="13.5" thickBot="1">
      <c r="A22" s="38" t="s">
        <v>30</v>
      </c>
      <c r="B22" s="99">
        <f aca="true" t="shared" si="3" ref="B22:M22">SUM(B4:B21)</f>
        <v>27316.9</v>
      </c>
      <c r="C22" s="99">
        <f t="shared" si="3"/>
        <v>6782.849999999999</v>
      </c>
      <c r="D22" s="99">
        <f t="shared" si="3"/>
        <v>220.35</v>
      </c>
      <c r="E22" s="99">
        <f t="shared" si="3"/>
        <v>8255.65</v>
      </c>
      <c r="F22" s="99">
        <f t="shared" si="3"/>
        <v>9687.999999999998</v>
      </c>
      <c r="G22" s="99">
        <f t="shared" si="3"/>
        <v>2006.45</v>
      </c>
      <c r="H22" s="99">
        <f t="shared" si="3"/>
        <v>537.45</v>
      </c>
      <c r="I22" s="100">
        <f t="shared" si="3"/>
        <v>729.4</v>
      </c>
      <c r="J22" s="100">
        <f t="shared" si="3"/>
        <v>242.24999999999994</v>
      </c>
      <c r="K22" s="42">
        <f t="shared" si="3"/>
        <v>977.5699999999997</v>
      </c>
      <c r="L22" s="42">
        <f t="shared" si="3"/>
        <v>56756.86999999999</v>
      </c>
      <c r="M22" s="42">
        <f t="shared" si="3"/>
        <v>54226.8</v>
      </c>
      <c r="N22" s="14">
        <f t="shared" si="1"/>
        <v>1.0466571879587212</v>
      </c>
      <c r="O22" s="2"/>
      <c r="P22" s="89">
        <f>SUM(P4:P21)</f>
        <v>529.54</v>
      </c>
      <c r="Q22" s="89">
        <f>SUM(Q4:Q21)</f>
        <v>102.2</v>
      </c>
      <c r="R22" s="89">
        <f>SUM(R4:R21)</f>
        <v>1634.0900000000001</v>
      </c>
      <c r="S22" s="141">
        <f>SUM(S4:S21)</f>
        <v>0</v>
      </c>
      <c r="T22" s="142"/>
      <c r="U22" s="89">
        <f>P22+Q22+S22+R22+T22</f>
        <v>2265.83</v>
      </c>
    </row>
    <row r="23" spans="1:15" ht="12.75">
      <c r="A23" s="1"/>
      <c r="B23" s="11"/>
      <c r="C23" s="11"/>
      <c r="D23" s="1"/>
      <c r="E23" s="1"/>
      <c r="F23" s="1"/>
      <c r="G23" s="1"/>
      <c r="H23" s="1"/>
      <c r="I23" s="1"/>
      <c r="J23" s="1"/>
      <c r="K23" s="11"/>
      <c r="L23" s="11"/>
      <c r="M23" s="11"/>
      <c r="N23" s="1"/>
      <c r="O23" s="1"/>
    </row>
    <row r="24" spans="1:15" ht="17.25" customHeight="1">
      <c r="A24" s="1"/>
      <c r="B24" s="11"/>
      <c r="C24" s="11"/>
      <c r="D24" s="1"/>
      <c r="E24" s="1"/>
      <c r="F24" s="1"/>
      <c r="G24" s="1"/>
      <c r="H24" s="1"/>
      <c r="I24" s="1"/>
      <c r="J24" s="1"/>
      <c r="K24" s="11"/>
      <c r="L24" s="11"/>
      <c r="M24" s="11"/>
      <c r="N24" s="1"/>
      <c r="O24" s="1"/>
    </row>
    <row r="25" spans="1:21" ht="15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  <c r="P25" s="121" t="s">
        <v>37</v>
      </c>
      <c r="Q25" s="121"/>
      <c r="R25" s="121"/>
      <c r="S25" s="121"/>
      <c r="T25" s="81"/>
      <c r="U25" s="81"/>
    </row>
    <row r="26" spans="1:21" ht="15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  <c r="P26" s="122" t="s">
        <v>31</v>
      </c>
      <c r="Q26" s="122"/>
      <c r="R26" s="122"/>
      <c r="S26" s="122"/>
      <c r="T26" s="81"/>
      <c r="U26" s="8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9">
        <v>42156</v>
      </c>
      <c r="Q27" s="123">
        <f>'[1]травень'!$D$83</f>
        <v>153606.78</v>
      </c>
      <c r="R27" s="123"/>
      <c r="S27" s="123"/>
      <c r="T27" s="90"/>
      <c r="U27" s="90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0"/>
      <c r="Q28" s="123"/>
      <c r="R28" s="123"/>
      <c r="S28" s="123"/>
      <c r="T28" s="90"/>
      <c r="U28" s="90"/>
    </row>
    <row r="29" spans="1:21" ht="12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Q29" s="58" t="s">
        <v>38</v>
      </c>
      <c r="R29" s="59" t="s">
        <v>46</v>
      </c>
      <c r="S29" s="79">
        <f>'[1]травень'!$I$83</f>
        <v>144697.05</v>
      </c>
      <c r="T29" s="86"/>
      <c r="U29" s="87"/>
    </row>
    <row r="30" spans="1:21" ht="12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Q30" s="127" t="s">
        <v>71</v>
      </c>
      <c r="R30" s="128"/>
      <c r="S30" s="60">
        <f>'[1]травень'!$I$82</f>
        <v>0</v>
      </c>
      <c r="T30" s="88"/>
      <c r="U30" s="87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126" t="s">
        <v>48</v>
      </c>
      <c r="R31" s="126"/>
      <c r="S31" s="79">
        <f>'[1]травень'!$I$81</f>
        <v>8909.73221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S32" s="88"/>
      <c r="T32" s="88"/>
      <c r="U32" s="87"/>
    </row>
    <row r="33" spans="1:15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</row>
    <row r="34" spans="1:15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</row>
    <row r="35" spans="1:21" ht="15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P35" s="121" t="s">
        <v>32</v>
      </c>
      <c r="Q35" s="121"/>
      <c r="R35" s="121"/>
      <c r="S35" s="121"/>
      <c r="T35" s="84"/>
      <c r="U35" s="84"/>
    </row>
    <row r="36" spans="1:21" ht="15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P36" s="130" t="s">
        <v>33</v>
      </c>
      <c r="Q36" s="130"/>
      <c r="R36" s="130"/>
      <c r="S36" s="130"/>
      <c r="T36" s="85"/>
      <c r="U36" s="85"/>
    </row>
    <row r="37" spans="1:21" ht="12.75" customHeight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9">
        <v>42156</v>
      </c>
      <c r="Q37" s="129">
        <v>0</v>
      </c>
      <c r="R37" s="129"/>
      <c r="S37" s="129"/>
      <c r="T37" s="83"/>
      <c r="U37" s="83"/>
    </row>
    <row r="38" spans="1:21" ht="12.75" customHeight="1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0"/>
      <c r="Q38" s="129"/>
      <c r="R38" s="129"/>
      <c r="S38" s="129"/>
      <c r="T38" s="83"/>
      <c r="U38" s="83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15" ht="12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</sheetData>
  <mergeCells count="34">
    <mergeCell ref="Q31:R31"/>
    <mergeCell ref="P35:S35"/>
    <mergeCell ref="P36:S36"/>
    <mergeCell ref="P37:P38"/>
    <mergeCell ref="Q37:S38"/>
    <mergeCell ref="P26:S26"/>
    <mergeCell ref="P27:P28"/>
    <mergeCell ref="Q27:S28"/>
    <mergeCell ref="Q30:R30"/>
    <mergeCell ref="S22:T22"/>
    <mergeCell ref="P25:S25"/>
    <mergeCell ref="S19:T19"/>
    <mergeCell ref="S20:T20"/>
    <mergeCell ref="S21:T21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N2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90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91</v>
      </c>
      <c r="Q1" s="107"/>
      <c r="R1" s="107"/>
      <c r="S1" s="107"/>
      <c r="T1" s="107"/>
      <c r="U1" s="112"/>
    </row>
    <row r="2" spans="1:21" ht="16.5" thickBot="1">
      <c r="A2" s="113" t="s">
        <v>93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94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58</v>
      </c>
      <c r="D3" s="27" t="s">
        <v>49</v>
      </c>
      <c r="E3" s="40" t="s">
        <v>2</v>
      </c>
      <c r="F3" s="27" t="s">
        <v>3</v>
      </c>
      <c r="G3" s="95" t="s">
        <v>62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92</v>
      </c>
      <c r="M3" s="103" t="s">
        <v>87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59</v>
      </c>
      <c r="T3" s="132"/>
      <c r="U3" s="30" t="s">
        <v>29</v>
      </c>
    </row>
    <row r="4" spans="1:21" ht="12.75">
      <c r="A4" s="12">
        <v>42157</v>
      </c>
      <c r="B4" s="41">
        <v>265.3</v>
      </c>
      <c r="C4" s="60">
        <v>4</v>
      </c>
      <c r="D4" s="47">
        <v>1</v>
      </c>
      <c r="E4" s="41">
        <v>152</v>
      </c>
      <c r="F4" s="45">
        <v>178.4</v>
      </c>
      <c r="G4" s="3">
        <v>0</v>
      </c>
      <c r="H4" s="3">
        <v>26.6</v>
      </c>
      <c r="I4" s="3">
        <v>0</v>
      </c>
      <c r="J4" s="3">
        <v>25.8</v>
      </c>
      <c r="K4" s="41">
        <f aca="true" t="shared" si="0" ref="K4:K23">L4-B4-C4-D4-E4-F4-G4-H4-I4-J4</f>
        <v>27.199999999999935</v>
      </c>
      <c r="L4" s="41">
        <v>680.3</v>
      </c>
      <c r="M4" s="41">
        <v>680</v>
      </c>
      <c r="N4" s="4">
        <f aca="true" t="shared" si="1" ref="N4:N24">L4/M4</f>
        <v>1.0004411764705883</v>
      </c>
      <c r="O4" s="2">
        <f>AVERAGE(L4:L23)</f>
        <v>2763.225</v>
      </c>
      <c r="P4" s="43">
        <v>0</v>
      </c>
      <c r="Q4" s="44">
        <v>0</v>
      </c>
      <c r="R4" s="45">
        <v>0</v>
      </c>
      <c r="S4" s="133">
        <v>2189.4</v>
      </c>
      <c r="T4" s="134"/>
      <c r="U4" s="34">
        <f>P4+Q4+S4+R4+T4</f>
        <v>2189.4</v>
      </c>
    </row>
    <row r="5" spans="1:21" ht="12.75">
      <c r="A5" s="12">
        <v>42158</v>
      </c>
      <c r="B5" s="41">
        <v>914.6</v>
      </c>
      <c r="C5" s="60">
        <v>1.7</v>
      </c>
      <c r="D5" s="47">
        <v>5</v>
      </c>
      <c r="E5" s="41">
        <v>46.5</v>
      </c>
      <c r="F5" s="48">
        <v>77.8</v>
      </c>
      <c r="G5" s="3">
        <v>0</v>
      </c>
      <c r="H5" s="3">
        <v>25.2</v>
      </c>
      <c r="I5" s="3">
        <v>899.5</v>
      </c>
      <c r="J5" s="3">
        <v>4.2</v>
      </c>
      <c r="K5" s="41">
        <f t="shared" si="0"/>
        <v>10.000000000000046</v>
      </c>
      <c r="L5" s="41">
        <v>1984.5</v>
      </c>
      <c r="M5" s="41">
        <v>1800</v>
      </c>
      <c r="N5" s="4">
        <f t="shared" si="1"/>
        <v>1.1025</v>
      </c>
      <c r="O5" s="2">
        <v>2763.2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42159</v>
      </c>
      <c r="B6" s="41">
        <v>2242.7</v>
      </c>
      <c r="C6" s="60">
        <v>8.6</v>
      </c>
      <c r="D6" s="50">
        <v>6.6</v>
      </c>
      <c r="E6" s="41">
        <v>126.5</v>
      </c>
      <c r="F6" s="51">
        <v>194.3</v>
      </c>
      <c r="G6" s="3">
        <v>0</v>
      </c>
      <c r="H6" s="3">
        <v>34</v>
      </c>
      <c r="I6" s="3">
        <v>0</v>
      </c>
      <c r="J6" s="3">
        <v>1.3</v>
      </c>
      <c r="K6" s="41">
        <f t="shared" si="0"/>
        <v>68.30000000000031</v>
      </c>
      <c r="L6" s="41">
        <v>2682.3</v>
      </c>
      <c r="M6" s="41">
        <v>3000</v>
      </c>
      <c r="N6" s="4">
        <f t="shared" si="1"/>
        <v>0.8941</v>
      </c>
      <c r="O6" s="2">
        <v>2763.2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42160</v>
      </c>
      <c r="B7" s="41">
        <v>5122.8</v>
      </c>
      <c r="C7" s="60">
        <v>6.2</v>
      </c>
      <c r="D7" s="47">
        <v>4.8</v>
      </c>
      <c r="E7" s="41">
        <v>74.7</v>
      </c>
      <c r="F7" s="48">
        <v>97.8</v>
      </c>
      <c r="G7" s="3">
        <v>0</v>
      </c>
      <c r="H7" s="3">
        <v>42.2</v>
      </c>
      <c r="I7" s="3">
        <v>0</v>
      </c>
      <c r="J7" s="3">
        <v>1.6</v>
      </c>
      <c r="K7" s="41">
        <f t="shared" si="0"/>
        <v>52.799999999999464</v>
      </c>
      <c r="L7" s="41">
        <v>5402.9</v>
      </c>
      <c r="M7" s="41">
        <v>3800</v>
      </c>
      <c r="N7" s="4">
        <f t="shared" si="1"/>
        <v>1.421815789473684</v>
      </c>
      <c r="O7" s="2">
        <v>2763.2</v>
      </c>
      <c r="P7" s="46">
        <v>0</v>
      </c>
      <c r="Q7" s="47">
        <v>0</v>
      </c>
      <c r="R7" s="48">
        <v>0.2</v>
      </c>
      <c r="S7" s="135">
        <v>0</v>
      </c>
      <c r="T7" s="136"/>
      <c r="U7" s="34">
        <f t="shared" si="2"/>
        <v>0.2</v>
      </c>
    </row>
    <row r="8" spans="1:21" ht="12.75">
      <c r="A8" s="12">
        <v>42163</v>
      </c>
      <c r="B8" s="41">
        <v>1725.4</v>
      </c>
      <c r="C8" s="96">
        <v>37.1</v>
      </c>
      <c r="D8" s="3">
        <v>8.2</v>
      </c>
      <c r="E8" s="3">
        <v>91.1</v>
      </c>
      <c r="F8" s="41">
        <v>178</v>
      </c>
      <c r="G8" s="3">
        <v>0</v>
      </c>
      <c r="H8" s="3">
        <v>25.1</v>
      </c>
      <c r="I8" s="3">
        <v>0</v>
      </c>
      <c r="J8" s="3">
        <v>6.5</v>
      </c>
      <c r="K8" s="41">
        <f t="shared" si="0"/>
        <v>39.49999999999999</v>
      </c>
      <c r="L8" s="41">
        <v>2110.9</v>
      </c>
      <c r="M8" s="41">
        <v>1800</v>
      </c>
      <c r="N8" s="4">
        <f t="shared" si="1"/>
        <v>1.1727222222222222</v>
      </c>
      <c r="O8" s="2">
        <v>2763.2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42164</v>
      </c>
      <c r="B9" s="41">
        <v>1120.9</v>
      </c>
      <c r="C9" s="96">
        <v>7.7</v>
      </c>
      <c r="D9" s="3">
        <v>4.8</v>
      </c>
      <c r="E9" s="3">
        <v>132.9</v>
      </c>
      <c r="F9" s="41">
        <v>366.9</v>
      </c>
      <c r="G9" s="3">
        <v>0</v>
      </c>
      <c r="H9" s="3">
        <v>16</v>
      </c>
      <c r="I9" s="3">
        <v>0</v>
      </c>
      <c r="J9" s="3">
        <v>79.5</v>
      </c>
      <c r="K9" s="41">
        <f t="shared" si="0"/>
        <v>39</v>
      </c>
      <c r="L9" s="41">
        <v>1767.7</v>
      </c>
      <c r="M9" s="41">
        <v>1500</v>
      </c>
      <c r="N9" s="4">
        <f t="shared" si="1"/>
        <v>1.1784666666666668</v>
      </c>
      <c r="O9" s="2">
        <v>2763.2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42165</v>
      </c>
      <c r="B10" s="41">
        <v>714.5</v>
      </c>
      <c r="C10" s="96">
        <v>6.9</v>
      </c>
      <c r="D10" s="3">
        <v>8.1</v>
      </c>
      <c r="E10" s="3">
        <v>87.8</v>
      </c>
      <c r="F10" s="41">
        <v>111.4</v>
      </c>
      <c r="G10" s="3">
        <v>0</v>
      </c>
      <c r="H10" s="3">
        <v>26</v>
      </c>
      <c r="I10" s="3">
        <v>0</v>
      </c>
      <c r="J10" s="3">
        <v>7.1</v>
      </c>
      <c r="K10" s="41">
        <f t="shared" si="0"/>
        <v>47.09999999999996</v>
      </c>
      <c r="L10" s="41">
        <v>1008.9</v>
      </c>
      <c r="M10" s="55">
        <v>1100</v>
      </c>
      <c r="N10" s="4">
        <f t="shared" si="1"/>
        <v>0.9171818181818182</v>
      </c>
      <c r="O10" s="2">
        <v>2763.2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42166</v>
      </c>
      <c r="B11" s="41">
        <v>583.6</v>
      </c>
      <c r="C11" s="96">
        <v>38.3</v>
      </c>
      <c r="D11" s="3">
        <v>4.7</v>
      </c>
      <c r="E11" s="3">
        <v>151.2</v>
      </c>
      <c r="F11" s="41">
        <v>115.1</v>
      </c>
      <c r="G11" s="3">
        <v>0</v>
      </c>
      <c r="H11" s="3">
        <v>29</v>
      </c>
      <c r="I11" s="3">
        <v>0</v>
      </c>
      <c r="J11" s="3">
        <v>1.9</v>
      </c>
      <c r="K11" s="41">
        <f t="shared" si="0"/>
        <v>15.199999999999994</v>
      </c>
      <c r="L11" s="41">
        <v>939</v>
      </c>
      <c r="M11" s="41">
        <v>1300</v>
      </c>
      <c r="N11" s="4">
        <f t="shared" si="1"/>
        <v>0.7223076923076923</v>
      </c>
      <c r="O11" s="2">
        <v>2763.2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42167</v>
      </c>
      <c r="B12" s="41">
        <v>1801.6</v>
      </c>
      <c r="C12" s="96">
        <v>51.9</v>
      </c>
      <c r="D12" s="3">
        <v>4.4</v>
      </c>
      <c r="E12" s="3">
        <v>135.7</v>
      </c>
      <c r="F12" s="41">
        <v>195.4</v>
      </c>
      <c r="G12" s="3">
        <v>0</v>
      </c>
      <c r="H12" s="3">
        <v>25.7</v>
      </c>
      <c r="I12" s="3">
        <v>0</v>
      </c>
      <c r="J12" s="3">
        <v>34.2</v>
      </c>
      <c r="K12" s="41">
        <f t="shared" si="0"/>
        <v>48.700000000000045</v>
      </c>
      <c r="L12" s="41">
        <v>2297.6</v>
      </c>
      <c r="M12" s="41">
        <v>1800</v>
      </c>
      <c r="N12" s="4">
        <f t="shared" si="1"/>
        <v>1.2764444444444445</v>
      </c>
      <c r="O12" s="2">
        <v>2763.2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42170</v>
      </c>
      <c r="B13" s="41">
        <v>3026.5</v>
      </c>
      <c r="C13" s="96">
        <v>15.8</v>
      </c>
      <c r="D13" s="3">
        <v>3.15</v>
      </c>
      <c r="E13" s="3">
        <v>152.3</v>
      </c>
      <c r="F13" s="41">
        <v>209.1</v>
      </c>
      <c r="G13" s="3">
        <v>0</v>
      </c>
      <c r="H13" s="3">
        <v>31.5</v>
      </c>
      <c r="I13" s="3">
        <v>0</v>
      </c>
      <c r="J13" s="3">
        <v>2.9</v>
      </c>
      <c r="K13" s="41">
        <f t="shared" si="0"/>
        <v>69.25</v>
      </c>
      <c r="L13" s="41">
        <v>3510.5</v>
      </c>
      <c r="M13" s="41">
        <v>3800</v>
      </c>
      <c r="N13" s="4">
        <f t="shared" si="1"/>
        <v>0.9238157894736843</v>
      </c>
      <c r="O13" s="2">
        <v>2763.2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42171</v>
      </c>
      <c r="B14" s="41">
        <v>868.05</v>
      </c>
      <c r="C14" s="96">
        <v>28.9</v>
      </c>
      <c r="D14" s="3">
        <v>9.8</v>
      </c>
      <c r="E14" s="3">
        <v>188.3</v>
      </c>
      <c r="F14" s="41">
        <v>162</v>
      </c>
      <c r="G14" s="3">
        <v>0</v>
      </c>
      <c r="H14" s="3">
        <v>19.2</v>
      </c>
      <c r="I14" s="3">
        <v>0</v>
      </c>
      <c r="J14" s="3">
        <v>0.2</v>
      </c>
      <c r="K14" s="41">
        <f t="shared" si="0"/>
        <v>106.85</v>
      </c>
      <c r="L14" s="41">
        <v>1383.3</v>
      </c>
      <c r="M14" s="41">
        <v>3200</v>
      </c>
      <c r="N14" s="4">
        <f t="shared" si="1"/>
        <v>0.43228125</v>
      </c>
      <c r="O14" s="2">
        <v>2763.2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42172</v>
      </c>
      <c r="B15" s="41">
        <v>485.6</v>
      </c>
      <c r="C15" s="96">
        <v>58.4</v>
      </c>
      <c r="D15" s="3">
        <v>22</v>
      </c>
      <c r="E15" s="3">
        <v>460.3</v>
      </c>
      <c r="F15" s="41">
        <v>164.2</v>
      </c>
      <c r="G15" s="3">
        <v>0</v>
      </c>
      <c r="H15" s="3">
        <v>33.9</v>
      </c>
      <c r="I15" s="3">
        <v>0</v>
      </c>
      <c r="J15" s="3">
        <v>3.5</v>
      </c>
      <c r="K15" s="41">
        <f t="shared" si="0"/>
        <v>7.300000000000047</v>
      </c>
      <c r="L15" s="41">
        <v>1235.2</v>
      </c>
      <c r="M15" s="41">
        <v>1800</v>
      </c>
      <c r="N15" s="4">
        <f t="shared" si="1"/>
        <v>0.6862222222222223</v>
      </c>
      <c r="O15" s="2">
        <v>2763.2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42173</v>
      </c>
      <c r="B16" s="47">
        <v>933.45</v>
      </c>
      <c r="C16" s="97">
        <v>168.3</v>
      </c>
      <c r="D16" s="75">
        <v>16.7</v>
      </c>
      <c r="E16" s="75">
        <v>204.5</v>
      </c>
      <c r="F16" s="101">
        <v>222.7</v>
      </c>
      <c r="G16" s="75">
        <v>0</v>
      </c>
      <c r="H16" s="75">
        <v>26.6</v>
      </c>
      <c r="I16" s="75">
        <v>0</v>
      </c>
      <c r="J16" s="75">
        <v>7.55</v>
      </c>
      <c r="K16" s="41">
        <f t="shared" si="0"/>
        <v>44.29999999999993</v>
      </c>
      <c r="L16" s="47">
        <v>1624.1</v>
      </c>
      <c r="M16" s="55">
        <v>1700</v>
      </c>
      <c r="N16" s="4">
        <f>L16/M16</f>
        <v>0.9553529411764705</v>
      </c>
      <c r="O16" s="2">
        <v>2763.2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42174</v>
      </c>
      <c r="B17" s="41">
        <v>2251.8</v>
      </c>
      <c r="C17" s="96">
        <v>21.8</v>
      </c>
      <c r="D17" s="3">
        <v>13.6</v>
      </c>
      <c r="E17" s="3">
        <v>358.3</v>
      </c>
      <c r="F17" s="41">
        <v>296.4</v>
      </c>
      <c r="G17" s="3">
        <v>0</v>
      </c>
      <c r="H17" s="3">
        <v>23.3</v>
      </c>
      <c r="I17" s="3">
        <v>0</v>
      </c>
      <c r="J17" s="3">
        <v>5.8</v>
      </c>
      <c r="K17" s="41">
        <f t="shared" si="0"/>
        <v>57.30000000000004</v>
      </c>
      <c r="L17" s="41">
        <v>3028.3</v>
      </c>
      <c r="M17" s="55">
        <v>2900</v>
      </c>
      <c r="N17" s="4">
        <f t="shared" si="1"/>
        <v>1.0442413793103449</v>
      </c>
      <c r="O17" s="2">
        <v>2763.2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42177</v>
      </c>
      <c r="B18" s="41">
        <v>2885</v>
      </c>
      <c r="C18" s="96">
        <v>148</v>
      </c>
      <c r="D18" s="3">
        <v>5.7</v>
      </c>
      <c r="E18" s="3">
        <v>344.1</v>
      </c>
      <c r="F18" s="41">
        <v>122.7</v>
      </c>
      <c r="G18" s="3">
        <v>0</v>
      </c>
      <c r="H18" s="3">
        <v>146.5</v>
      </c>
      <c r="I18" s="3">
        <v>0</v>
      </c>
      <c r="J18" s="3">
        <v>2</v>
      </c>
      <c r="K18" s="41">
        <f t="shared" si="0"/>
        <v>11.199999999999761</v>
      </c>
      <c r="L18" s="41">
        <v>3665.2</v>
      </c>
      <c r="M18" s="41">
        <v>3500</v>
      </c>
      <c r="N18" s="4">
        <f t="shared" si="1"/>
        <v>1.0472</v>
      </c>
      <c r="O18" s="2">
        <v>2763.2</v>
      </c>
      <c r="P18" s="46">
        <v>45.6</v>
      </c>
      <c r="Q18" s="52">
        <v>0</v>
      </c>
      <c r="R18" s="53">
        <v>0</v>
      </c>
      <c r="S18" s="135">
        <v>0</v>
      </c>
      <c r="T18" s="136"/>
      <c r="U18" s="34">
        <f t="shared" si="2"/>
        <v>45.6</v>
      </c>
    </row>
    <row r="19" spans="1:21" ht="12.75">
      <c r="A19" s="12">
        <v>42178</v>
      </c>
      <c r="B19" s="41">
        <v>868.6</v>
      </c>
      <c r="C19" s="96">
        <v>73.1</v>
      </c>
      <c r="D19" s="3">
        <v>27.3</v>
      </c>
      <c r="E19" s="3">
        <v>560.4</v>
      </c>
      <c r="F19" s="41">
        <v>72.8</v>
      </c>
      <c r="G19" s="3">
        <v>0.15</v>
      </c>
      <c r="H19" s="3">
        <v>24.8</v>
      </c>
      <c r="I19" s="3">
        <v>0</v>
      </c>
      <c r="J19" s="3">
        <v>35.7</v>
      </c>
      <c r="K19" s="41">
        <f t="shared" si="0"/>
        <v>69.65</v>
      </c>
      <c r="L19" s="41">
        <v>1732.5</v>
      </c>
      <c r="M19" s="41">
        <v>1900</v>
      </c>
      <c r="N19" s="4">
        <f t="shared" si="1"/>
        <v>0.9118421052631579</v>
      </c>
      <c r="O19" s="2">
        <v>2763.2</v>
      </c>
      <c r="P19" s="46">
        <v>645.5</v>
      </c>
      <c r="Q19" s="52">
        <v>0</v>
      </c>
      <c r="R19" s="53">
        <v>0</v>
      </c>
      <c r="S19" s="135">
        <v>0</v>
      </c>
      <c r="T19" s="136"/>
      <c r="U19" s="34">
        <f t="shared" si="2"/>
        <v>645.5</v>
      </c>
    </row>
    <row r="20" spans="1:21" ht="12.75">
      <c r="A20" s="12">
        <v>42179</v>
      </c>
      <c r="B20" s="41">
        <v>456.3</v>
      </c>
      <c r="C20" s="96">
        <v>112.4</v>
      </c>
      <c r="D20" s="3">
        <v>27.4</v>
      </c>
      <c r="E20" s="3">
        <v>406.4</v>
      </c>
      <c r="F20" s="41">
        <v>116</v>
      </c>
      <c r="G20" s="3">
        <v>0</v>
      </c>
      <c r="H20" s="3">
        <v>31.3</v>
      </c>
      <c r="I20" s="3">
        <v>0</v>
      </c>
      <c r="J20" s="3">
        <v>0.2</v>
      </c>
      <c r="K20" s="41">
        <f t="shared" si="0"/>
        <v>31.500000000000114</v>
      </c>
      <c r="L20" s="41">
        <v>1181.5</v>
      </c>
      <c r="M20" s="41">
        <v>1900</v>
      </c>
      <c r="N20" s="4">
        <f t="shared" si="1"/>
        <v>0.6218421052631579</v>
      </c>
      <c r="O20" s="2">
        <v>2763.2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42180</v>
      </c>
      <c r="B21" s="41">
        <v>590.2</v>
      </c>
      <c r="C21" s="96">
        <v>2271.6</v>
      </c>
      <c r="D21" s="3">
        <v>24.8</v>
      </c>
      <c r="E21" s="3">
        <v>1091.4</v>
      </c>
      <c r="F21" s="41">
        <v>103.2</v>
      </c>
      <c r="G21" s="3">
        <v>0</v>
      </c>
      <c r="H21" s="3">
        <v>33.4</v>
      </c>
      <c r="I21" s="3">
        <v>0</v>
      </c>
      <c r="J21" s="3">
        <v>4.1</v>
      </c>
      <c r="K21" s="41">
        <f t="shared" si="0"/>
        <v>27.90000000000059</v>
      </c>
      <c r="L21" s="41">
        <v>4146.6</v>
      </c>
      <c r="M21" s="41">
        <v>2500</v>
      </c>
      <c r="N21" s="4">
        <f t="shared" si="1"/>
        <v>1.6586400000000001</v>
      </c>
      <c r="O21" s="2">
        <v>2763.2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42181</v>
      </c>
      <c r="B22" s="41">
        <v>4172.3</v>
      </c>
      <c r="C22" s="96">
        <v>2140.95</v>
      </c>
      <c r="D22" s="3">
        <v>39.3</v>
      </c>
      <c r="E22" s="3">
        <v>2209.9</v>
      </c>
      <c r="F22" s="41">
        <v>56.9</v>
      </c>
      <c r="G22" s="3">
        <v>0</v>
      </c>
      <c r="H22" s="3">
        <v>21.45</v>
      </c>
      <c r="I22" s="3">
        <v>0.05</v>
      </c>
      <c r="J22" s="3">
        <v>0</v>
      </c>
      <c r="K22" s="41">
        <f t="shared" si="0"/>
        <v>81.54999999999936</v>
      </c>
      <c r="L22" s="41">
        <v>8722.4</v>
      </c>
      <c r="M22" s="41">
        <v>5900</v>
      </c>
      <c r="N22" s="4">
        <f t="shared" si="1"/>
        <v>1.478372881355932</v>
      </c>
      <c r="O22" s="2">
        <v>2763.2</v>
      </c>
      <c r="P22" s="46">
        <v>24.2</v>
      </c>
      <c r="Q22" s="52">
        <v>0</v>
      </c>
      <c r="R22" s="53">
        <v>0</v>
      </c>
      <c r="S22" s="135">
        <v>0</v>
      </c>
      <c r="T22" s="136"/>
      <c r="U22" s="34">
        <f t="shared" si="2"/>
        <v>24.2</v>
      </c>
    </row>
    <row r="23" spans="1:21" ht="13.5" thickBot="1">
      <c r="A23" s="12">
        <v>42185</v>
      </c>
      <c r="B23" s="41">
        <v>2268</v>
      </c>
      <c r="C23" s="96">
        <v>1774.3</v>
      </c>
      <c r="D23" s="3">
        <v>280.2</v>
      </c>
      <c r="E23" s="3">
        <v>1436.4</v>
      </c>
      <c r="F23" s="41">
        <v>277.6</v>
      </c>
      <c r="G23" s="3">
        <v>0</v>
      </c>
      <c r="H23" s="3">
        <v>22.8</v>
      </c>
      <c r="I23" s="3">
        <v>0</v>
      </c>
      <c r="J23" s="3">
        <v>32.6</v>
      </c>
      <c r="K23" s="41">
        <f t="shared" si="0"/>
        <v>68.89999999999984</v>
      </c>
      <c r="L23" s="41">
        <v>6160.8</v>
      </c>
      <c r="M23" s="41">
        <v>3382.7</v>
      </c>
      <c r="N23" s="4">
        <f t="shared" si="1"/>
        <v>1.8212670352085614</v>
      </c>
      <c r="O23" s="2">
        <v>2763.2</v>
      </c>
      <c r="P23" s="46">
        <v>74.3</v>
      </c>
      <c r="Q23" s="52">
        <v>0</v>
      </c>
      <c r="R23" s="53">
        <v>150</v>
      </c>
      <c r="S23" s="135">
        <v>1247.6</v>
      </c>
      <c r="T23" s="136"/>
      <c r="U23" s="34">
        <f t="shared" si="2"/>
        <v>1471.8999999999999</v>
      </c>
    </row>
    <row r="24" spans="1:21" ht="13.5" thickBot="1">
      <c r="A24" s="38" t="s">
        <v>30</v>
      </c>
      <c r="B24" s="99">
        <f aca="true" t="shared" si="3" ref="B24:M24">SUM(B4:B23)</f>
        <v>33297.2</v>
      </c>
      <c r="C24" s="99">
        <f>SUM(C4:C23)</f>
        <v>6975.95</v>
      </c>
      <c r="D24" s="99">
        <f t="shared" si="3"/>
        <v>517.55</v>
      </c>
      <c r="E24" s="99">
        <f t="shared" si="3"/>
        <v>8410.699999999999</v>
      </c>
      <c r="F24" s="99">
        <f t="shared" si="3"/>
        <v>3318.6999999999994</v>
      </c>
      <c r="G24" s="99">
        <f t="shared" si="3"/>
        <v>0.15</v>
      </c>
      <c r="H24" s="99">
        <f t="shared" si="3"/>
        <v>664.5499999999998</v>
      </c>
      <c r="I24" s="100">
        <f t="shared" si="3"/>
        <v>899.55</v>
      </c>
      <c r="J24" s="100">
        <f t="shared" si="3"/>
        <v>256.65000000000003</v>
      </c>
      <c r="K24" s="42">
        <f t="shared" si="3"/>
        <v>923.4999999999994</v>
      </c>
      <c r="L24" s="42">
        <f t="shared" si="3"/>
        <v>55264.5</v>
      </c>
      <c r="M24" s="42">
        <f t="shared" si="3"/>
        <v>49262.7</v>
      </c>
      <c r="N24" s="14">
        <f t="shared" si="1"/>
        <v>1.121832542674275</v>
      </c>
      <c r="O24" s="2"/>
      <c r="P24" s="89">
        <f>SUM(P4:P23)</f>
        <v>789.6</v>
      </c>
      <c r="Q24" s="89">
        <f>SUM(Q4:Q23)</f>
        <v>0</v>
      </c>
      <c r="R24" s="89">
        <f>SUM(R4:R23)</f>
        <v>150.2</v>
      </c>
      <c r="S24" s="141">
        <f>SUM(S4:S23)</f>
        <v>3437</v>
      </c>
      <c r="T24" s="142"/>
      <c r="U24" s="89">
        <f>P24+Q24+S24+R24+T24</f>
        <v>4376.8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21" t="s">
        <v>37</v>
      </c>
      <c r="Q27" s="121"/>
      <c r="R27" s="121"/>
      <c r="S27" s="121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2" t="s">
        <v>31</v>
      </c>
      <c r="Q28" s="122"/>
      <c r="R28" s="122"/>
      <c r="S28" s="12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>
        <v>42186</v>
      </c>
      <c r="Q29" s="123">
        <f>'[1]червень'!$D$83</f>
        <v>152943.93305000002</v>
      </c>
      <c r="R29" s="123"/>
      <c r="S29" s="123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0"/>
      <c r="Q30" s="123"/>
      <c r="R30" s="123"/>
      <c r="S30" s="123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46</v>
      </c>
      <c r="S31" s="79">
        <f>'[1]червень'!$I$83</f>
        <v>144034.20084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7" t="s">
        <v>71</v>
      </c>
      <c r="R32" s="128"/>
      <c r="S32" s="60">
        <f>'[1]червень'!$I$82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6" t="s">
        <v>48</v>
      </c>
      <c r="R33" s="126"/>
      <c r="S33" s="79">
        <f>'[1]червень'!$I$81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21" t="s">
        <v>32</v>
      </c>
      <c r="Q37" s="121"/>
      <c r="R37" s="121"/>
      <c r="S37" s="121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30" t="s">
        <v>33</v>
      </c>
      <c r="Q38" s="130"/>
      <c r="R38" s="130"/>
      <c r="S38" s="130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9">
        <v>42186</v>
      </c>
      <c r="Q39" s="129">
        <v>0</v>
      </c>
      <c r="R39" s="129"/>
      <c r="S39" s="129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0"/>
      <c r="Q40" s="129"/>
      <c r="R40" s="129"/>
      <c r="S40" s="129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P39:P40"/>
    <mergeCell ref="Q39:S40"/>
    <mergeCell ref="S21:T21"/>
    <mergeCell ref="S22:T22"/>
    <mergeCell ref="Q32:R32"/>
    <mergeCell ref="Q33:R33"/>
    <mergeCell ref="P37:S37"/>
    <mergeCell ref="P38:S38"/>
    <mergeCell ref="P27:S27"/>
    <mergeCell ref="P28:S28"/>
    <mergeCell ref="P29:P30"/>
    <mergeCell ref="Q29:S30"/>
    <mergeCell ref="S19:T19"/>
    <mergeCell ref="S20:T20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pane xSplit="1" ySplit="3" topLeftCell="F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7" sqref="Q47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95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97</v>
      </c>
      <c r="Q1" s="107"/>
      <c r="R1" s="107"/>
      <c r="S1" s="107"/>
      <c r="T1" s="107"/>
      <c r="U1" s="112"/>
    </row>
    <row r="2" spans="1:21" ht="16.5" thickBot="1">
      <c r="A2" s="113" t="s">
        <v>98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99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58</v>
      </c>
      <c r="D3" s="27" t="s">
        <v>49</v>
      </c>
      <c r="E3" s="40" t="s">
        <v>2</v>
      </c>
      <c r="F3" s="27" t="s">
        <v>3</v>
      </c>
      <c r="G3" s="95" t="s">
        <v>62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96</v>
      </c>
      <c r="M3" s="103" t="s">
        <v>81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59</v>
      </c>
      <c r="T3" s="132"/>
      <c r="U3" s="30" t="s">
        <v>29</v>
      </c>
    </row>
    <row r="4" spans="1:21" ht="12.75">
      <c r="A4" s="12">
        <v>42186</v>
      </c>
      <c r="B4" s="41">
        <v>606.9</v>
      </c>
      <c r="C4" s="60">
        <v>0.9</v>
      </c>
      <c r="D4" s="47">
        <v>33.8</v>
      </c>
      <c r="E4" s="41">
        <v>131.1</v>
      </c>
      <c r="F4" s="45">
        <v>188.8</v>
      </c>
      <c r="G4" s="3">
        <v>0</v>
      </c>
      <c r="H4" s="3">
        <v>33.3</v>
      </c>
      <c r="I4" s="3">
        <v>0</v>
      </c>
      <c r="J4" s="3">
        <v>1.5</v>
      </c>
      <c r="K4" s="41">
        <f aca="true" t="shared" si="0" ref="K4:K26">L4-B4-C4-D4-E4-F4-G4-H4-I4-J4</f>
        <v>63.750000000000014</v>
      </c>
      <c r="L4" s="41">
        <v>1060.05</v>
      </c>
      <c r="M4" s="41">
        <v>1050</v>
      </c>
      <c r="N4" s="4">
        <f aca="true" t="shared" si="1" ref="N4:N27">L4/M4</f>
        <v>1.0095714285714286</v>
      </c>
      <c r="O4" s="2">
        <f>AVERAGE(L4:L26)</f>
        <v>2809.2752173913036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42187</v>
      </c>
      <c r="B5" s="41">
        <v>402.4</v>
      </c>
      <c r="C5" s="60">
        <v>0.3</v>
      </c>
      <c r="D5" s="47">
        <v>22.8</v>
      </c>
      <c r="E5" s="41">
        <f>61.5+16.2</f>
        <v>77.7</v>
      </c>
      <c r="F5" s="48">
        <v>300.5</v>
      </c>
      <c r="G5" s="3">
        <v>0</v>
      </c>
      <c r="H5" s="3">
        <v>32.6</v>
      </c>
      <c r="I5" s="3">
        <v>839</v>
      </c>
      <c r="J5" s="3">
        <v>8.8</v>
      </c>
      <c r="K5" s="41">
        <f t="shared" si="0"/>
        <v>35.04000000000026</v>
      </c>
      <c r="L5" s="41">
        <v>1719.14</v>
      </c>
      <c r="M5" s="41">
        <v>1700</v>
      </c>
      <c r="N5" s="4">
        <f t="shared" si="1"/>
        <v>1.0112588235294118</v>
      </c>
      <c r="O5" s="2">
        <v>2809.3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6">P5+Q5+S5+R5+T5</f>
        <v>0</v>
      </c>
    </row>
    <row r="6" spans="1:21" ht="12.75">
      <c r="A6" s="12">
        <v>42188</v>
      </c>
      <c r="B6" s="41">
        <v>2169.7</v>
      </c>
      <c r="C6" s="60">
        <v>1.8</v>
      </c>
      <c r="D6" s="50">
        <v>24.4</v>
      </c>
      <c r="E6" s="41">
        <v>173.5</v>
      </c>
      <c r="F6" s="51">
        <v>159.9</v>
      </c>
      <c r="G6" s="3">
        <v>0.5</v>
      </c>
      <c r="H6" s="3">
        <v>25.5</v>
      </c>
      <c r="I6" s="3">
        <v>0</v>
      </c>
      <c r="J6" s="3">
        <v>1</v>
      </c>
      <c r="K6" s="41">
        <f t="shared" si="0"/>
        <v>49.35000000000028</v>
      </c>
      <c r="L6" s="41">
        <v>2605.65</v>
      </c>
      <c r="M6" s="41">
        <v>1850</v>
      </c>
      <c r="N6" s="4">
        <f t="shared" si="1"/>
        <v>1.4084594594594595</v>
      </c>
      <c r="O6" s="2">
        <v>2809.3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42191</v>
      </c>
      <c r="B7" s="41">
        <v>2487.1</v>
      </c>
      <c r="C7" s="60">
        <v>11.9</v>
      </c>
      <c r="D7" s="47">
        <v>72.4</v>
      </c>
      <c r="E7" s="41">
        <v>229</v>
      </c>
      <c r="F7" s="48">
        <v>466.8</v>
      </c>
      <c r="G7" s="3">
        <v>0</v>
      </c>
      <c r="H7" s="3">
        <v>33.2</v>
      </c>
      <c r="I7" s="3">
        <v>0</v>
      </c>
      <c r="J7" s="3">
        <v>13.1</v>
      </c>
      <c r="K7" s="41">
        <f t="shared" si="0"/>
        <v>124.80000000000032</v>
      </c>
      <c r="L7" s="41">
        <v>3438.3</v>
      </c>
      <c r="M7" s="41">
        <v>3100</v>
      </c>
      <c r="N7" s="4">
        <f t="shared" si="1"/>
        <v>1.1091290322580645</v>
      </c>
      <c r="O7" s="2">
        <v>2809.3</v>
      </c>
      <c r="P7" s="46">
        <v>0</v>
      </c>
      <c r="Q7" s="47">
        <v>0</v>
      </c>
      <c r="R7" s="48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42192</v>
      </c>
      <c r="B8" s="41">
        <v>4179</v>
      </c>
      <c r="C8" s="96">
        <v>4.3</v>
      </c>
      <c r="D8" s="3">
        <v>46.35</v>
      </c>
      <c r="E8" s="3">
        <v>138.3</v>
      </c>
      <c r="F8" s="41">
        <v>317.6</v>
      </c>
      <c r="G8" s="3">
        <v>0.1</v>
      </c>
      <c r="H8" s="3">
        <v>22</v>
      </c>
      <c r="I8" s="3">
        <v>0</v>
      </c>
      <c r="J8" s="3">
        <v>9.8</v>
      </c>
      <c r="K8" s="41">
        <f t="shared" si="0"/>
        <v>57.749999999999815</v>
      </c>
      <c r="L8" s="41">
        <v>4775.2</v>
      </c>
      <c r="M8" s="41">
        <v>3800</v>
      </c>
      <c r="N8" s="4">
        <f t="shared" si="1"/>
        <v>1.2566315789473683</v>
      </c>
      <c r="O8" s="2">
        <v>2809.3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42193</v>
      </c>
      <c r="B9" s="41">
        <v>943.4</v>
      </c>
      <c r="C9" s="96">
        <v>6.4</v>
      </c>
      <c r="D9" s="3">
        <v>20.1</v>
      </c>
      <c r="E9" s="3">
        <v>74.7</v>
      </c>
      <c r="F9" s="41">
        <v>429.5</v>
      </c>
      <c r="G9" s="3">
        <v>0</v>
      </c>
      <c r="H9" s="3">
        <v>31</v>
      </c>
      <c r="I9" s="3">
        <v>0</v>
      </c>
      <c r="J9" s="3">
        <v>53.3</v>
      </c>
      <c r="K9" s="41">
        <f t="shared" si="0"/>
        <v>62.19999999999989</v>
      </c>
      <c r="L9" s="41">
        <v>1620.6</v>
      </c>
      <c r="M9" s="41">
        <v>1850</v>
      </c>
      <c r="N9" s="4">
        <f t="shared" si="1"/>
        <v>0.876</v>
      </c>
      <c r="O9" s="2">
        <v>2809.3</v>
      </c>
      <c r="P9" s="46">
        <v>5.8</v>
      </c>
      <c r="Q9" s="47">
        <v>0</v>
      </c>
      <c r="R9" s="48">
        <v>0</v>
      </c>
      <c r="S9" s="135">
        <v>0</v>
      </c>
      <c r="T9" s="136"/>
      <c r="U9" s="34">
        <f t="shared" si="2"/>
        <v>5.8</v>
      </c>
    </row>
    <row r="10" spans="1:21" ht="12.75">
      <c r="A10" s="12">
        <v>42194</v>
      </c>
      <c r="B10" s="41">
        <v>1217.3</v>
      </c>
      <c r="C10" s="96">
        <v>2.9</v>
      </c>
      <c r="D10" s="3">
        <v>23.2</v>
      </c>
      <c r="E10" s="3">
        <v>93.4</v>
      </c>
      <c r="F10" s="41">
        <v>243.3</v>
      </c>
      <c r="G10" s="3">
        <v>0</v>
      </c>
      <c r="H10" s="3">
        <v>30.8</v>
      </c>
      <c r="I10" s="3">
        <v>0</v>
      </c>
      <c r="J10" s="3">
        <v>48.1</v>
      </c>
      <c r="K10" s="41">
        <f t="shared" si="0"/>
        <v>38.500000000000036</v>
      </c>
      <c r="L10" s="41">
        <v>1697.5</v>
      </c>
      <c r="M10" s="55">
        <v>1300</v>
      </c>
      <c r="N10" s="4">
        <f t="shared" si="1"/>
        <v>1.3057692307692308</v>
      </c>
      <c r="O10" s="2">
        <v>2809.3</v>
      </c>
      <c r="P10" s="46">
        <v>0</v>
      </c>
      <c r="Q10" s="47">
        <v>340.7</v>
      </c>
      <c r="R10" s="48">
        <v>0</v>
      </c>
      <c r="S10" s="135">
        <v>0</v>
      </c>
      <c r="T10" s="136"/>
      <c r="U10" s="34">
        <f t="shared" si="2"/>
        <v>340.7</v>
      </c>
    </row>
    <row r="11" spans="1:21" ht="12.75">
      <c r="A11" s="12">
        <v>42195</v>
      </c>
      <c r="B11" s="41">
        <v>731.4</v>
      </c>
      <c r="C11" s="96">
        <v>46.3</v>
      </c>
      <c r="D11" s="3">
        <v>30.9</v>
      </c>
      <c r="E11" s="3">
        <v>65</v>
      </c>
      <c r="F11" s="41">
        <v>361.04</v>
      </c>
      <c r="G11" s="3">
        <v>0.4</v>
      </c>
      <c r="H11" s="3">
        <v>24.3</v>
      </c>
      <c r="I11" s="3">
        <v>0</v>
      </c>
      <c r="J11" s="3">
        <v>4.2</v>
      </c>
      <c r="K11" s="41">
        <f t="shared" si="0"/>
        <v>135.55999999999997</v>
      </c>
      <c r="L11" s="41">
        <v>1399.1</v>
      </c>
      <c r="M11" s="41">
        <v>1250</v>
      </c>
      <c r="N11" s="4">
        <f t="shared" si="1"/>
        <v>1.1192799999999998</v>
      </c>
      <c r="O11" s="2">
        <v>2809.3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42198</v>
      </c>
      <c r="B12" s="41">
        <v>431.8</v>
      </c>
      <c r="C12" s="96">
        <v>1.8</v>
      </c>
      <c r="D12" s="3">
        <v>26</v>
      </c>
      <c r="E12" s="3">
        <v>183</v>
      </c>
      <c r="F12" s="41">
        <v>513.6</v>
      </c>
      <c r="G12" s="3">
        <v>0.6</v>
      </c>
      <c r="H12" s="3">
        <v>34.3</v>
      </c>
      <c r="I12" s="3">
        <v>0</v>
      </c>
      <c r="J12" s="3">
        <v>0.9</v>
      </c>
      <c r="K12" s="41">
        <f t="shared" si="0"/>
        <v>62.00000000000008</v>
      </c>
      <c r="L12" s="41">
        <v>1254</v>
      </c>
      <c r="M12" s="41">
        <v>1750</v>
      </c>
      <c r="N12" s="4">
        <f t="shared" si="1"/>
        <v>0.7165714285714285</v>
      </c>
      <c r="O12" s="2">
        <v>2809.3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42199</v>
      </c>
      <c r="B13" s="41">
        <v>874.9</v>
      </c>
      <c r="C13" s="96">
        <v>24.9</v>
      </c>
      <c r="D13" s="3">
        <v>60.8</v>
      </c>
      <c r="E13" s="3">
        <v>233.3</v>
      </c>
      <c r="F13" s="41">
        <v>1227.1</v>
      </c>
      <c r="G13" s="3">
        <v>0.5</v>
      </c>
      <c r="H13" s="3">
        <v>21.8</v>
      </c>
      <c r="I13" s="3">
        <v>0</v>
      </c>
      <c r="J13" s="3">
        <v>4.9</v>
      </c>
      <c r="K13" s="41">
        <f t="shared" si="0"/>
        <v>44.99999999999982</v>
      </c>
      <c r="L13" s="41">
        <v>2493.2</v>
      </c>
      <c r="M13" s="41">
        <v>2600</v>
      </c>
      <c r="N13" s="4">
        <f t="shared" si="1"/>
        <v>0.9589230769230769</v>
      </c>
      <c r="O13" s="2">
        <v>2809.3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42200</v>
      </c>
      <c r="B14" s="41">
        <v>2657.7</v>
      </c>
      <c r="C14" s="96">
        <v>175.55</v>
      </c>
      <c r="D14" s="3">
        <v>147.3</v>
      </c>
      <c r="E14" s="3">
        <v>161.1</v>
      </c>
      <c r="F14" s="41">
        <v>431.1</v>
      </c>
      <c r="G14" s="3">
        <v>0.2</v>
      </c>
      <c r="H14" s="3">
        <v>29.1</v>
      </c>
      <c r="I14" s="3">
        <v>0</v>
      </c>
      <c r="J14" s="3">
        <v>5.8</v>
      </c>
      <c r="K14" s="41">
        <f t="shared" si="0"/>
        <v>95.25000000000016</v>
      </c>
      <c r="L14" s="41">
        <v>3703.1</v>
      </c>
      <c r="M14" s="41">
        <v>3800</v>
      </c>
      <c r="N14" s="4">
        <f t="shared" si="1"/>
        <v>0.9744999999999999</v>
      </c>
      <c r="O14" s="2">
        <v>2809.3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42201</v>
      </c>
      <c r="B15" s="41">
        <v>1243.9</v>
      </c>
      <c r="C15" s="96">
        <v>18.7</v>
      </c>
      <c r="D15" s="3">
        <v>78.6</v>
      </c>
      <c r="E15" s="3">
        <v>204.7</v>
      </c>
      <c r="F15" s="41">
        <v>414.9</v>
      </c>
      <c r="G15" s="3">
        <v>0.1</v>
      </c>
      <c r="H15" s="3">
        <v>27</v>
      </c>
      <c r="I15" s="3">
        <v>0</v>
      </c>
      <c r="J15" s="3">
        <v>9.65</v>
      </c>
      <c r="K15" s="41">
        <f t="shared" si="0"/>
        <v>106.14999999999975</v>
      </c>
      <c r="L15" s="41">
        <v>2103.7</v>
      </c>
      <c r="M15" s="41">
        <v>1750</v>
      </c>
      <c r="N15" s="4">
        <f t="shared" si="1"/>
        <v>1.2021142857142857</v>
      </c>
      <c r="O15" s="2">
        <v>2809.3</v>
      </c>
      <c r="P15" s="46">
        <v>0</v>
      </c>
      <c r="Q15" s="52">
        <v>58.3</v>
      </c>
      <c r="R15" s="53">
        <v>0</v>
      </c>
      <c r="S15" s="135">
        <v>0</v>
      </c>
      <c r="T15" s="136"/>
      <c r="U15" s="34">
        <f t="shared" si="2"/>
        <v>58.3</v>
      </c>
    </row>
    <row r="16" spans="1:21" ht="12.75">
      <c r="A16" s="12">
        <v>42202</v>
      </c>
      <c r="B16" s="47">
        <v>1021.4</v>
      </c>
      <c r="C16" s="97">
        <v>24.9</v>
      </c>
      <c r="D16" s="75">
        <v>104.8</v>
      </c>
      <c r="E16" s="75">
        <v>183.1</v>
      </c>
      <c r="F16" s="101">
        <v>534.1</v>
      </c>
      <c r="G16" s="75">
        <v>0.5</v>
      </c>
      <c r="H16" s="75">
        <v>22.7</v>
      </c>
      <c r="I16" s="75">
        <v>0</v>
      </c>
      <c r="J16" s="75">
        <v>1.2</v>
      </c>
      <c r="K16" s="41">
        <f t="shared" si="0"/>
        <v>102.14999999999995</v>
      </c>
      <c r="L16" s="47">
        <v>1994.85</v>
      </c>
      <c r="M16" s="55">
        <v>1750</v>
      </c>
      <c r="N16" s="4">
        <f>L16/M16</f>
        <v>1.1399142857142857</v>
      </c>
      <c r="O16" s="2">
        <v>2809.3</v>
      </c>
      <c r="P16" s="46">
        <v>43.5</v>
      </c>
      <c r="Q16" s="52">
        <v>0</v>
      </c>
      <c r="R16" s="53">
        <v>0</v>
      </c>
      <c r="S16" s="135">
        <v>0</v>
      </c>
      <c r="T16" s="136"/>
      <c r="U16" s="34">
        <f t="shared" si="2"/>
        <v>43.5</v>
      </c>
    </row>
    <row r="17" spans="1:21" ht="12.75">
      <c r="A17" s="12">
        <v>42205</v>
      </c>
      <c r="B17" s="41">
        <v>1225.3</v>
      </c>
      <c r="C17" s="96">
        <v>88.6</v>
      </c>
      <c r="D17" s="3">
        <v>128.3</v>
      </c>
      <c r="E17" s="3">
        <v>384.9</v>
      </c>
      <c r="F17" s="41">
        <v>657.7</v>
      </c>
      <c r="G17" s="3">
        <v>0.1</v>
      </c>
      <c r="H17" s="3">
        <v>31.7</v>
      </c>
      <c r="I17" s="3">
        <v>0</v>
      </c>
      <c r="J17" s="3">
        <v>18.7</v>
      </c>
      <c r="K17" s="41">
        <f t="shared" si="0"/>
        <v>64.50000000000034</v>
      </c>
      <c r="L17" s="41">
        <v>2599.8</v>
      </c>
      <c r="M17" s="55">
        <v>3300</v>
      </c>
      <c r="N17" s="4">
        <f t="shared" si="1"/>
        <v>0.7878181818181819</v>
      </c>
      <c r="O17" s="2">
        <v>2809.3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42206</v>
      </c>
      <c r="B18" s="41">
        <v>2095.8</v>
      </c>
      <c r="C18" s="96">
        <v>109.6</v>
      </c>
      <c r="D18" s="3">
        <v>228.1</v>
      </c>
      <c r="E18" s="3">
        <v>352.2</v>
      </c>
      <c r="F18" s="41">
        <v>256.6</v>
      </c>
      <c r="G18" s="3">
        <v>0.1</v>
      </c>
      <c r="H18" s="3">
        <v>23.8</v>
      </c>
      <c r="I18" s="3">
        <v>0</v>
      </c>
      <c r="J18" s="3">
        <v>2.7</v>
      </c>
      <c r="K18" s="41">
        <f t="shared" si="0"/>
        <v>79.79999999999959</v>
      </c>
      <c r="L18" s="41">
        <v>3148.7</v>
      </c>
      <c r="M18" s="41">
        <v>3100</v>
      </c>
      <c r="N18" s="4">
        <f t="shared" si="1"/>
        <v>1.0157096774193548</v>
      </c>
      <c r="O18" s="2">
        <v>2809.3</v>
      </c>
      <c r="P18" s="46">
        <v>43.5</v>
      </c>
      <c r="Q18" s="52">
        <v>0</v>
      </c>
      <c r="R18" s="53">
        <v>0.2</v>
      </c>
      <c r="S18" s="135">
        <v>0</v>
      </c>
      <c r="T18" s="136"/>
      <c r="U18" s="34">
        <f t="shared" si="2"/>
        <v>43.7</v>
      </c>
    </row>
    <row r="19" spans="1:21" ht="12.75">
      <c r="A19" s="12">
        <v>42207</v>
      </c>
      <c r="B19" s="41">
        <v>1957.9</v>
      </c>
      <c r="C19" s="96">
        <v>56.5</v>
      </c>
      <c r="D19" s="3">
        <v>158.4</v>
      </c>
      <c r="E19" s="3">
        <v>315.9</v>
      </c>
      <c r="F19" s="41">
        <v>422.1</v>
      </c>
      <c r="G19" s="3">
        <v>0.4</v>
      </c>
      <c r="H19" s="3">
        <v>35.7</v>
      </c>
      <c r="I19" s="3">
        <v>0</v>
      </c>
      <c r="J19" s="3">
        <v>0</v>
      </c>
      <c r="K19" s="41">
        <f t="shared" si="0"/>
        <v>40.09999999999992</v>
      </c>
      <c r="L19" s="41">
        <v>2987</v>
      </c>
      <c r="M19" s="41">
        <v>3500</v>
      </c>
      <c r="N19" s="4">
        <f t="shared" si="1"/>
        <v>0.8534285714285714</v>
      </c>
      <c r="O19" s="2">
        <v>2809.3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42208</v>
      </c>
      <c r="B20" s="41">
        <v>808</v>
      </c>
      <c r="C20" s="96">
        <v>48.5</v>
      </c>
      <c r="D20" s="3">
        <v>204.1</v>
      </c>
      <c r="E20" s="3">
        <v>267.9</v>
      </c>
      <c r="F20" s="41">
        <v>375</v>
      </c>
      <c r="G20" s="3">
        <v>0</v>
      </c>
      <c r="H20" s="3">
        <v>28.4</v>
      </c>
      <c r="I20" s="3">
        <v>0</v>
      </c>
      <c r="J20" s="3">
        <v>0</v>
      </c>
      <c r="K20" s="41">
        <f t="shared" si="0"/>
        <v>107.30000000000004</v>
      </c>
      <c r="L20" s="41">
        <v>1839.2</v>
      </c>
      <c r="M20" s="41">
        <v>2000</v>
      </c>
      <c r="N20" s="4">
        <f t="shared" si="1"/>
        <v>0.9196</v>
      </c>
      <c r="O20" s="2">
        <v>2809.3</v>
      </c>
      <c r="P20" s="46">
        <v>2.1</v>
      </c>
      <c r="Q20" s="52">
        <v>0</v>
      </c>
      <c r="R20" s="53">
        <v>0</v>
      </c>
      <c r="S20" s="135">
        <v>0</v>
      </c>
      <c r="T20" s="136"/>
      <c r="U20" s="34">
        <f t="shared" si="2"/>
        <v>2.1</v>
      </c>
    </row>
    <row r="21" spans="1:21" ht="12.75">
      <c r="A21" s="12">
        <v>42209</v>
      </c>
      <c r="B21" s="41">
        <v>446.8</v>
      </c>
      <c r="C21" s="96">
        <v>306.5</v>
      </c>
      <c r="D21" s="3">
        <v>192.5</v>
      </c>
      <c r="E21" s="3">
        <v>347.25</v>
      </c>
      <c r="F21" s="41">
        <v>350.7</v>
      </c>
      <c r="G21" s="3">
        <v>1.5</v>
      </c>
      <c r="H21" s="3">
        <v>31</v>
      </c>
      <c r="I21" s="3">
        <v>0</v>
      </c>
      <c r="J21" s="3">
        <v>0</v>
      </c>
      <c r="K21" s="41">
        <f t="shared" si="0"/>
        <v>9.450000000000102</v>
      </c>
      <c r="L21" s="41">
        <v>1685.7</v>
      </c>
      <c r="M21" s="41">
        <v>1200</v>
      </c>
      <c r="N21" s="4">
        <f t="shared" si="1"/>
        <v>1.40475</v>
      </c>
      <c r="O21" s="2">
        <v>2809.3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42212</v>
      </c>
      <c r="B22" s="41">
        <v>199.1</v>
      </c>
      <c r="C22" s="96">
        <v>197.6</v>
      </c>
      <c r="D22" s="3">
        <v>415.84</v>
      </c>
      <c r="E22" s="3">
        <v>735</v>
      </c>
      <c r="F22" s="41">
        <v>251.5</v>
      </c>
      <c r="G22" s="3">
        <v>1</v>
      </c>
      <c r="H22" s="3">
        <v>39.4</v>
      </c>
      <c r="I22" s="3">
        <v>0</v>
      </c>
      <c r="J22" s="3">
        <v>2</v>
      </c>
      <c r="K22" s="41">
        <f t="shared" si="0"/>
        <v>75.20000000000036</v>
      </c>
      <c r="L22" s="41">
        <v>1916.64</v>
      </c>
      <c r="M22" s="41">
        <v>1500</v>
      </c>
      <c r="N22" s="4">
        <f t="shared" si="1"/>
        <v>1.27776</v>
      </c>
      <c r="O22" s="2">
        <v>2809.3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2.75">
      <c r="A23" s="12">
        <v>42213</v>
      </c>
      <c r="B23" s="41">
        <v>637.2</v>
      </c>
      <c r="C23" s="96">
        <v>2402.1</v>
      </c>
      <c r="D23" s="3">
        <v>726.44</v>
      </c>
      <c r="E23" s="3">
        <v>1493.3</v>
      </c>
      <c r="F23" s="41">
        <v>390.45</v>
      </c>
      <c r="G23" s="3">
        <v>0.35</v>
      </c>
      <c r="H23" s="3">
        <v>23.6</v>
      </c>
      <c r="I23" s="3">
        <v>0</v>
      </c>
      <c r="J23" s="3">
        <v>0</v>
      </c>
      <c r="K23" s="41">
        <f t="shared" si="0"/>
        <v>61.2600000000001</v>
      </c>
      <c r="L23" s="41">
        <v>5734.7</v>
      </c>
      <c r="M23" s="41">
        <v>1650</v>
      </c>
      <c r="N23" s="4">
        <f t="shared" si="1"/>
        <v>3.4755757575757573</v>
      </c>
      <c r="O23" s="2">
        <v>2809.3</v>
      </c>
      <c r="P23" s="46">
        <v>0</v>
      </c>
      <c r="Q23" s="52">
        <v>0</v>
      </c>
      <c r="R23" s="53">
        <v>0</v>
      </c>
      <c r="S23" s="135">
        <v>0</v>
      </c>
      <c r="T23" s="136"/>
      <c r="U23" s="34">
        <f t="shared" si="2"/>
        <v>0</v>
      </c>
    </row>
    <row r="24" spans="1:21" ht="12.75">
      <c r="A24" s="12">
        <v>42214</v>
      </c>
      <c r="B24" s="41">
        <v>996.7</v>
      </c>
      <c r="C24" s="96">
        <v>1345.7</v>
      </c>
      <c r="D24" s="3">
        <v>484.64</v>
      </c>
      <c r="E24" s="3">
        <v>1455.34</v>
      </c>
      <c r="F24" s="41">
        <v>412.8</v>
      </c>
      <c r="G24" s="3">
        <v>1.2</v>
      </c>
      <c r="H24" s="3">
        <v>28.1</v>
      </c>
      <c r="I24" s="3">
        <v>0</v>
      </c>
      <c r="J24" s="3">
        <v>6.1</v>
      </c>
      <c r="K24" s="41">
        <f t="shared" si="0"/>
        <v>92.52000000000092</v>
      </c>
      <c r="L24" s="41">
        <v>4823.1</v>
      </c>
      <c r="M24" s="41">
        <v>3800</v>
      </c>
      <c r="N24" s="4">
        <f t="shared" si="1"/>
        <v>1.2692368421052633</v>
      </c>
      <c r="O24" s="2">
        <v>2809.3</v>
      </c>
      <c r="P24" s="46">
        <v>108.9</v>
      </c>
      <c r="Q24" s="52">
        <v>0</v>
      </c>
      <c r="R24" s="53">
        <v>0</v>
      </c>
      <c r="S24" s="135">
        <v>0</v>
      </c>
      <c r="T24" s="136"/>
      <c r="U24" s="34">
        <f t="shared" si="2"/>
        <v>108.9</v>
      </c>
    </row>
    <row r="25" spans="1:21" ht="12.75">
      <c r="A25" s="12">
        <v>42215</v>
      </c>
      <c r="B25" s="41">
        <v>2695</v>
      </c>
      <c r="C25" s="96">
        <v>2050.3</v>
      </c>
      <c r="D25" s="3">
        <v>220.1</v>
      </c>
      <c r="E25" s="3">
        <v>1609.14</v>
      </c>
      <c r="F25" s="41">
        <v>485.2</v>
      </c>
      <c r="G25" s="3">
        <v>0.6</v>
      </c>
      <c r="H25" s="3">
        <v>26</v>
      </c>
      <c r="I25" s="3">
        <v>0</v>
      </c>
      <c r="J25" s="3">
        <v>40</v>
      </c>
      <c r="K25" s="41">
        <f t="shared" si="0"/>
        <v>113.55999999999946</v>
      </c>
      <c r="L25" s="41">
        <v>7239.9</v>
      </c>
      <c r="M25" s="41">
        <v>4100</v>
      </c>
      <c r="N25" s="4">
        <f t="shared" si="1"/>
        <v>1.7658292682926828</v>
      </c>
      <c r="O25" s="2">
        <v>2809.3</v>
      </c>
      <c r="P25" s="46">
        <v>93.8</v>
      </c>
      <c r="Q25" s="52">
        <v>0</v>
      </c>
      <c r="R25" s="53">
        <v>0</v>
      </c>
      <c r="S25" s="135">
        <v>0</v>
      </c>
      <c r="T25" s="136"/>
      <c r="U25" s="34">
        <f t="shared" si="2"/>
        <v>93.8</v>
      </c>
    </row>
    <row r="26" spans="1:21" ht="13.5" thickBot="1">
      <c r="A26" s="12">
        <v>42216</v>
      </c>
      <c r="B26" s="41">
        <v>2026</v>
      </c>
      <c r="C26" s="96">
        <v>82</v>
      </c>
      <c r="D26" s="3">
        <v>49</v>
      </c>
      <c r="E26" s="3">
        <v>139.64</v>
      </c>
      <c r="F26" s="41">
        <v>335.2</v>
      </c>
      <c r="G26" s="3">
        <v>0.1</v>
      </c>
      <c r="H26" s="3">
        <v>23.6</v>
      </c>
      <c r="I26" s="3">
        <v>0</v>
      </c>
      <c r="J26" s="3">
        <v>11.9</v>
      </c>
      <c r="K26" s="41">
        <f t="shared" si="0"/>
        <v>106.75999999999985</v>
      </c>
      <c r="L26" s="41">
        <v>2774.2</v>
      </c>
      <c r="M26" s="41">
        <v>2647.2</v>
      </c>
      <c r="N26" s="4">
        <f t="shared" si="1"/>
        <v>1.0479752190994258</v>
      </c>
      <c r="O26" s="2">
        <v>2809.3</v>
      </c>
      <c r="P26" s="46">
        <v>16.1</v>
      </c>
      <c r="Q26" s="52">
        <v>0</v>
      </c>
      <c r="R26" s="53">
        <v>0</v>
      </c>
      <c r="S26" s="135">
        <v>18786615.38</v>
      </c>
      <c r="T26" s="136"/>
      <c r="U26" s="34">
        <f t="shared" si="2"/>
        <v>18786631.48</v>
      </c>
    </row>
    <row r="27" spans="1:21" ht="13.5" thickBot="1">
      <c r="A27" s="38" t="s">
        <v>30</v>
      </c>
      <c r="B27" s="99">
        <f aca="true" t="shared" si="3" ref="B27:M27">SUM(B4:B26)</f>
        <v>32054.7</v>
      </c>
      <c r="C27" s="99">
        <f>SUM(C4:C26)</f>
        <v>7008.05</v>
      </c>
      <c r="D27" s="99">
        <f t="shared" si="3"/>
        <v>3498.87</v>
      </c>
      <c r="E27" s="99">
        <f t="shared" si="3"/>
        <v>9048.47</v>
      </c>
      <c r="F27" s="99">
        <f t="shared" si="3"/>
        <v>9525.490000000002</v>
      </c>
      <c r="G27" s="99">
        <f t="shared" si="3"/>
        <v>8.25</v>
      </c>
      <c r="H27" s="99">
        <f t="shared" si="3"/>
        <v>658.9000000000001</v>
      </c>
      <c r="I27" s="100">
        <f t="shared" si="3"/>
        <v>839</v>
      </c>
      <c r="J27" s="100">
        <f t="shared" si="3"/>
        <v>243.64999999999998</v>
      </c>
      <c r="K27" s="42">
        <f t="shared" si="3"/>
        <v>1727.9500000000005</v>
      </c>
      <c r="L27" s="42">
        <f t="shared" si="3"/>
        <v>64613.32999999999</v>
      </c>
      <c r="M27" s="42">
        <f t="shared" si="3"/>
        <v>54347.2</v>
      </c>
      <c r="N27" s="14">
        <f t="shared" si="1"/>
        <v>1.1888989681161126</v>
      </c>
      <c r="O27" s="2"/>
      <c r="P27" s="89">
        <f>SUM(P4:P26)</f>
        <v>322.70000000000005</v>
      </c>
      <c r="Q27" s="89">
        <f>SUM(Q4:Q26)</f>
        <v>399</v>
      </c>
      <c r="R27" s="89">
        <f>SUM(R4:R26)</f>
        <v>0.2</v>
      </c>
      <c r="S27" s="141">
        <f>SUM(S4:S26)</f>
        <v>18786615.38</v>
      </c>
      <c r="T27" s="142"/>
      <c r="U27" s="89">
        <f>P27+Q27+S27+R27+T27</f>
        <v>18787337.279999997</v>
      </c>
    </row>
    <row r="28" spans="1:15" ht="12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15" ht="17.25" customHeight="1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1" t="s">
        <v>37</v>
      </c>
      <c r="Q30" s="121"/>
      <c r="R30" s="121"/>
      <c r="S30" s="121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22" t="s">
        <v>31</v>
      </c>
      <c r="Q31" s="122"/>
      <c r="R31" s="122"/>
      <c r="S31" s="122"/>
      <c r="T31" s="81"/>
      <c r="U31" s="81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19">
        <v>42217</v>
      </c>
      <c r="Q32" s="123">
        <f>'[1]липень'!$D$83</f>
        <v>24842.96012</v>
      </c>
      <c r="R32" s="123"/>
      <c r="S32" s="123"/>
      <c r="T32" s="90"/>
      <c r="U32" s="90"/>
    </row>
    <row r="33" spans="1:21" ht="15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P33" s="120"/>
      <c r="Q33" s="123"/>
      <c r="R33" s="123"/>
      <c r="S33" s="123"/>
      <c r="T33" s="90"/>
      <c r="U33" s="90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58" t="s">
        <v>38</v>
      </c>
      <c r="R34" s="59" t="s">
        <v>46</v>
      </c>
      <c r="S34" s="79">
        <f>'[1]липень'!$I$83</f>
        <v>15933.22791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27" t="s">
        <v>71</v>
      </c>
      <c r="R35" s="128"/>
      <c r="S35" s="60">
        <f>'[1]липень'!$I$82</f>
        <v>0</v>
      </c>
      <c r="T35" s="88"/>
      <c r="U35" s="87"/>
    </row>
    <row r="36" spans="1:21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Q36" s="126" t="s">
        <v>48</v>
      </c>
      <c r="R36" s="126"/>
      <c r="S36" s="79">
        <f>'[1]липень'!$I$81</f>
        <v>8909.73221</v>
      </c>
      <c r="T36" s="86"/>
      <c r="U36" s="87"/>
    </row>
    <row r="37" spans="1:21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S37" s="88"/>
      <c r="T37" s="88"/>
      <c r="U37" s="87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1" t="s">
        <v>32</v>
      </c>
      <c r="Q40" s="121"/>
      <c r="R40" s="121"/>
      <c r="S40" s="121"/>
      <c r="T40" s="84"/>
      <c r="U40" s="84"/>
    </row>
    <row r="41" spans="1:21" ht="15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30" t="s">
        <v>33</v>
      </c>
      <c r="Q41" s="130"/>
      <c r="R41" s="130"/>
      <c r="S41" s="130"/>
      <c r="T41" s="85"/>
      <c r="U41" s="85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19">
        <v>42217</v>
      </c>
      <c r="Q42" s="129">
        <f>'[3]залишки  (2)'!$K$6</f>
        <v>161932826.62</v>
      </c>
      <c r="R42" s="129"/>
      <c r="S42" s="129"/>
      <c r="T42" s="83"/>
      <c r="U42" s="83"/>
    </row>
    <row r="43" spans="1:21" ht="12.75" customHeight="1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  <c r="P43" s="120"/>
      <c r="Q43" s="129"/>
      <c r="R43" s="129"/>
      <c r="S43" s="129"/>
      <c r="T43" s="83"/>
      <c r="U43" s="83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  <row r="49" spans="1:15" ht="12.75">
      <c r="A49" s="1"/>
      <c r="B49" s="11"/>
      <c r="C49" s="11"/>
      <c r="D49" s="1"/>
      <c r="E49" s="1"/>
      <c r="F49" s="1"/>
      <c r="G49" s="1"/>
      <c r="H49" s="1"/>
      <c r="I49" s="1"/>
      <c r="J49" s="1"/>
      <c r="K49" s="11"/>
      <c r="L49" s="11"/>
      <c r="M49" s="11"/>
      <c r="N49" s="1"/>
      <c r="O49" s="1"/>
    </row>
  </sheetData>
  <mergeCells count="39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5:T25"/>
    <mergeCell ref="S22:T22"/>
    <mergeCell ref="S23:T23"/>
    <mergeCell ref="S24:T24"/>
    <mergeCell ref="S26:T26"/>
    <mergeCell ref="S27:T27"/>
    <mergeCell ref="P30:S30"/>
    <mergeCell ref="P31:S31"/>
    <mergeCell ref="P32:P33"/>
    <mergeCell ref="Q32:S33"/>
    <mergeCell ref="Q35:R35"/>
    <mergeCell ref="Q36:R36"/>
    <mergeCell ref="P40:S40"/>
    <mergeCell ref="P41:S41"/>
    <mergeCell ref="P42:P43"/>
    <mergeCell ref="Q42:S4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G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2" sqref="Q42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100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102</v>
      </c>
      <c r="Q1" s="107"/>
      <c r="R1" s="107"/>
      <c r="S1" s="107"/>
      <c r="T1" s="107"/>
      <c r="U1" s="112"/>
    </row>
    <row r="2" spans="1:21" ht="16.5" thickBot="1">
      <c r="A2" s="113" t="s">
        <v>103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104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58</v>
      </c>
      <c r="D3" s="27" t="s">
        <v>49</v>
      </c>
      <c r="E3" s="40" t="s">
        <v>2</v>
      </c>
      <c r="F3" s="27" t="s">
        <v>3</v>
      </c>
      <c r="G3" s="95" t="s">
        <v>62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101</v>
      </c>
      <c r="M3" s="103" t="s">
        <v>81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59</v>
      </c>
      <c r="T3" s="132"/>
      <c r="U3" s="30" t="s">
        <v>29</v>
      </c>
    </row>
    <row r="4" spans="1:21" ht="12.75">
      <c r="A4" s="12">
        <v>42219</v>
      </c>
      <c r="B4" s="41">
        <v>564.6</v>
      </c>
      <c r="C4" s="60">
        <v>2.8</v>
      </c>
      <c r="D4" s="47">
        <v>11.5</v>
      </c>
      <c r="E4" s="41">
        <v>126</v>
      </c>
      <c r="F4" s="45">
        <v>605.4</v>
      </c>
      <c r="G4" s="3">
        <v>0.3</v>
      </c>
      <c r="H4" s="3">
        <v>35.9</v>
      </c>
      <c r="I4" s="3">
        <v>0</v>
      </c>
      <c r="J4" s="3">
        <v>2.7</v>
      </c>
      <c r="K4" s="41">
        <f aca="true" t="shared" si="0" ref="K4:K23">L4-B4-C4-D4-E4-F4-G4-H4-I4-J4</f>
        <v>272.2000000000003</v>
      </c>
      <c r="L4" s="41">
        <v>1621.4</v>
      </c>
      <c r="M4" s="41">
        <v>1620</v>
      </c>
      <c r="N4" s="4">
        <f aca="true" t="shared" si="1" ref="N4:N24">L4/M4</f>
        <v>1.0008641975308643</v>
      </c>
      <c r="O4" s="2">
        <f>AVERAGE(L4:L23)</f>
        <v>3276.1105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42220</v>
      </c>
      <c r="B5" s="41">
        <v>1075.6</v>
      </c>
      <c r="C5" s="60">
        <v>36</v>
      </c>
      <c r="D5" s="47">
        <v>35.55</v>
      </c>
      <c r="E5" s="41">
        <v>106.5</v>
      </c>
      <c r="F5" s="48">
        <v>773.6</v>
      </c>
      <c r="G5" s="3">
        <v>0.25</v>
      </c>
      <c r="H5" s="3">
        <v>21.3</v>
      </c>
      <c r="I5" s="3">
        <v>723.2</v>
      </c>
      <c r="J5" s="3">
        <v>17.4</v>
      </c>
      <c r="K5" s="41">
        <f t="shared" si="0"/>
        <v>21.600000000000115</v>
      </c>
      <c r="L5" s="41">
        <v>2811</v>
      </c>
      <c r="M5" s="41">
        <v>2700</v>
      </c>
      <c r="N5" s="4">
        <f t="shared" si="1"/>
        <v>1.041111111111111</v>
      </c>
      <c r="O5" s="2">
        <v>3276.1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42221</v>
      </c>
      <c r="B6" s="41">
        <v>1760</v>
      </c>
      <c r="C6" s="60">
        <v>6.9</v>
      </c>
      <c r="D6" s="50">
        <v>7.1</v>
      </c>
      <c r="E6" s="41">
        <v>206.95</v>
      </c>
      <c r="F6" s="51">
        <v>706.3</v>
      </c>
      <c r="G6" s="3">
        <v>0.2</v>
      </c>
      <c r="H6" s="3">
        <v>31.1</v>
      </c>
      <c r="I6" s="3">
        <v>0</v>
      </c>
      <c r="J6" s="3">
        <v>3.5</v>
      </c>
      <c r="K6" s="41">
        <f t="shared" si="0"/>
        <v>145.58000000000013</v>
      </c>
      <c r="L6" s="41">
        <v>2867.63</v>
      </c>
      <c r="M6" s="41">
        <v>2000</v>
      </c>
      <c r="N6" s="4">
        <f t="shared" si="1"/>
        <v>1.433815</v>
      </c>
      <c r="O6" s="2">
        <v>3276.1</v>
      </c>
      <c r="P6" s="105">
        <v>0</v>
      </c>
      <c r="Q6" s="50">
        <v>0</v>
      </c>
      <c r="R6" s="106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42222</v>
      </c>
      <c r="B7" s="41">
        <v>2035.2</v>
      </c>
      <c r="C7" s="60">
        <v>7.6</v>
      </c>
      <c r="D7" s="47">
        <v>16.3</v>
      </c>
      <c r="E7" s="41">
        <v>248.9</v>
      </c>
      <c r="F7" s="48">
        <v>540</v>
      </c>
      <c r="G7" s="3">
        <v>0.2</v>
      </c>
      <c r="H7" s="3">
        <v>28.3</v>
      </c>
      <c r="I7" s="3">
        <v>0</v>
      </c>
      <c r="J7" s="3">
        <v>41.5</v>
      </c>
      <c r="K7" s="41">
        <f t="shared" si="0"/>
        <v>133.44000000000005</v>
      </c>
      <c r="L7" s="41">
        <v>3051.44</v>
      </c>
      <c r="M7" s="41">
        <v>3400</v>
      </c>
      <c r="N7" s="4">
        <f t="shared" si="1"/>
        <v>0.8974823529411765</v>
      </c>
      <c r="O7" s="2">
        <v>3276.1</v>
      </c>
      <c r="P7" s="104">
        <v>0</v>
      </c>
      <c r="Q7" s="47">
        <v>0</v>
      </c>
      <c r="R7" s="53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42223</v>
      </c>
      <c r="B8" s="41">
        <v>4641.7</v>
      </c>
      <c r="C8" s="96">
        <v>7.6</v>
      </c>
      <c r="D8" s="3">
        <v>3.8</v>
      </c>
      <c r="E8" s="3">
        <v>61.9</v>
      </c>
      <c r="F8" s="41">
        <v>662.4</v>
      </c>
      <c r="G8" s="3">
        <v>0.1</v>
      </c>
      <c r="H8" s="3">
        <v>24.2</v>
      </c>
      <c r="I8" s="3">
        <v>-0.1</v>
      </c>
      <c r="J8" s="3">
        <v>31.05</v>
      </c>
      <c r="K8" s="41">
        <f t="shared" si="0"/>
        <v>254.85000000000036</v>
      </c>
      <c r="L8" s="41">
        <v>5687.5</v>
      </c>
      <c r="M8" s="41">
        <v>4800</v>
      </c>
      <c r="N8" s="4">
        <f t="shared" si="1"/>
        <v>1.1848958333333333</v>
      </c>
      <c r="O8" s="2">
        <v>3276.1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42226</v>
      </c>
      <c r="B9" s="41">
        <v>578.5</v>
      </c>
      <c r="C9" s="96">
        <v>11.1</v>
      </c>
      <c r="D9" s="3">
        <v>2.8</v>
      </c>
      <c r="E9" s="3">
        <f>133.5+44.8</f>
        <v>178.3</v>
      </c>
      <c r="F9" s="41">
        <v>938.4</v>
      </c>
      <c r="G9" s="3">
        <v>0.4</v>
      </c>
      <c r="H9" s="3">
        <v>30.75</v>
      </c>
      <c r="I9" s="3">
        <v>0</v>
      </c>
      <c r="J9" s="3">
        <v>24.1</v>
      </c>
      <c r="K9" s="41">
        <f t="shared" si="0"/>
        <v>51.6500000000002</v>
      </c>
      <c r="L9" s="41">
        <v>1816</v>
      </c>
      <c r="M9" s="41">
        <v>1270</v>
      </c>
      <c r="N9" s="4">
        <f t="shared" si="1"/>
        <v>1.4299212598425197</v>
      </c>
      <c r="O9" s="2">
        <v>3276.1</v>
      </c>
      <c r="P9" s="104">
        <v>0</v>
      </c>
      <c r="Q9" s="47">
        <v>0</v>
      </c>
      <c r="R9" s="52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42227</v>
      </c>
      <c r="B10" s="41">
        <v>629</v>
      </c>
      <c r="C10" s="96">
        <v>87.4</v>
      </c>
      <c r="D10" s="3">
        <v>8.1</v>
      </c>
      <c r="E10" s="3">
        <v>258.6</v>
      </c>
      <c r="F10" s="41">
        <v>776.9</v>
      </c>
      <c r="G10" s="3">
        <v>0</v>
      </c>
      <c r="H10" s="3">
        <v>20.5</v>
      </c>
      <c r="I10" s="3">
        <v>0</v>
      </c>
      <c r="J10" s="3">
        <v>3.5</v>
      </c>
      <c r="K10" s="41">
        <f t="shared" si="0"/>
        <v>154.5999999999999</v>
      </c>
      <c r="L10" s="41">
        <v>1938.6</v>
      </c>
      <c r="M10" s="55">
        <v>1560</v>
      </c>
      <c r="N10" s="4">
        <f t="shared" si="1"/>
        <v>1.2426923076923075</v>
      </c>
      <c r="O10" s="2">
        <v>3276.1</v>
      </c>
      <c r="P10" s="104">
        <v>0</v>
      </c>
      <c r="Q10" s="47">
        <v>0</v>
      </c>
      <c r="R10" s="53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42228</v>
      </c>
      <c r="B11" s="41">
        <v>505.1</v>
      </c>
      <c r="C11" s="96">
        <v>5.6</v>
      </c>
      <c r="D11" s="3">
        <v>2.9</v>
      </c>
      <c r="E11" s="3">
        <v>233.9</v>
      </c>
      <c r="F11" s="41">
        <v>780.1</v>
      </c>
      <c r="G11" s="3">
        <v>0.4</v>
      </c>
      <c r="H11" s="3">
        <v>35</v>
      </c>
      <c r="I11" s="3">
        <v>0</v>
      </c>
      <c r="J11" s="3">
        <v>23.7</v>
      </c>
      <c r="K11" s="41">
        <f t="shared" si="0"/>
        <v>198.49999999999983</v>
      </c>
      <c r="L11" s="41">
        <v>1785.2</v>
      </c>
      <c r="M11" s="41">
        <v>1750</v>
      </c>
      <c r="N11" s="4">
        <f t="shared" si="1"/>
        <v>1.0201142857142858</v>
      </c>
      <c r="O11" s="2">
        <v>3276.1</v>
      </c>
      <c r="P11" s="104">
        <v>0</v>
      </c>
      <c r="Q11" s="47">
        <v>0</v>
      </c>
      <c r="R11" s="53">
        <v>0</v>
      </c>
      <c r="S11" s="135">
        <v>13748.5</v>
      </c>
      <c r="T11" s="136"/>
      <c r="U11" s="34">
        <f t="shared" si="2"/>
        <v>13748.5</v>
      </c>
    </row>
    <row r="12" spans="1:21" ht="12.75">
      <c r="A12" s="12">
        <v>42229</v>
      </c>
      <c r="B12" s="41">
        <v>1494.98</v>
      </c>
      <c r="C12" s="96">
        <v>7.97</v>
      </c>
      <c r="D12" s="3">
        <v>8.2</v>
      </c>
      <c r="E12" s="3">
        <v>165.2</v>
      </c>
      <c r="F12" s="41">
        <v>867.3</v>
      </c>
      <c r="G12" s="3">
        <v>1.5</v>
      </c>
      <c r="H12" s="3">
        <v>22.82</v>
      </c>
      <c r="I12" s="3">
        <v>0</v>
      </c>
      <c r="J12" s="3">
        <v>2</v>
      </c>
      <c r="K12" s="41">
        <f t="shared" si="0"/>
        <v>92.93</v>
      </c>
      <c r="L12" s="41">
        <v>2662.9</v>
      </c>
      <c r="M12" s="41">
        <v>2700</v>
      </c>
      <c r="N12" s="4">
        <f t="shared" si="1"/>
        <v>0.9862592592592593</v>
      </c>
      <c r="O12" s="2">
        <v>3276.1</v>
      </c>
      <c r="P12" s="104">
        <v>0</v>
      </c>
      <c r="Q12" s="47">
        <v>0</v>
      </c>
      <c r="R12" s="53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42230</v>
      </c>
      <c r="B13" s="41">
        <v>2735.7</v>
      </c>
      <c r="C13" s="96">
        <v>12.1</v>
      </c>
      <c r="D13" s="3">
        <v>44.7</v>
      </c>
      <c r="E13" s="3">
        <v>201.5</v>
      </c>
      <c r="F13" s="41">
        <v>584.4</v>
      </c>
      <c r="G13" s="3">
        <v>6.5</v>
      </c>
      <c r="H13" s="3">
        <v>20.1</v>
      </c>
      <c r="I13" s="3">
        <v>0</v>
      </c>
      <c r="J13" s="3">
        <v>0.3</v>
      </c>
      <c r="K13" s="41">
        <f t="shared" si="0"/>
        <v>232.10000000000034</v>
      </c>
      <c r="L13" s="41">
        <v>3837.4</v>
      </c>
      <c r="M13" s="41">
        <v>4500</v>
      </c>
      <c r="N13" s="4">
        <f t="shared" si="1"/>
        <v>0.8527555555555556</v>
      </c>
      <c r="O13" s="2">
        <v>3276.1</v>
      </c>
      <c r="P13" s="104">
        <v>117.5</v>
      </c>
      <c r="Q13" s="47">
        <v>0</v>
      </c>
      <c r="R13" s="53">
        <v>0</v>
      </c>
      <c r="S13" s="135">
        <v>0</v>
      </c>
      <c r="T13" s="136"/>
      <c r="U13" s="34">
        <f t="shared" si="2"/>
        <v>117.5</v>
      </c>
    </row>
    <row r="14" spans="1:21" ht="12.75">
      <c r="A14" s="12">
        <v>42233</v>
      </c>
      <c r="B14" s="41">
        <v>744.3</v>
      </c>
      <c r="C14" s="96">
        <v>12.5</v>
      </c>
      <c r="D14" s="3">
        <v>5.5</v>
      </c>
      <c r="E14" s="3">
        <v>344.9</v>
      </c>
      <c r="F14" s="41">
        <v>1002.7</v>
      </c>
      <c r="G14" s="3">
        <v>1409.7</v>
      </c>
      <c r="H14" s="3">
        <v>33.2</v>
      </c>
      <c r="I14" s="3">
        <v>0</v>
      </c>
      <c r="J14" s="3">
        <v>0.8</v>
      </c>
      <c r="K14" s="41">
        <f t="shared" si="0"/>
        <v>245.30000000000018</v>
      </c>
      <c r="L14" s="41">
        <v>3798.9</v>
      </c>
      <c r="M14" s="41">
        <v>2300</v>
      </c>
      <c r="N14" s="4">
        <f t="shared" si="1"/>
        <v>1.651695652173913</v>
      </c>
      <c r="O14" s="2">
        <v>3276.1</v>
      </c>
      <c r="P14" s="104">
        <v>0</v>
      </c>
      <c r="Q14" s="47">
        <v>0</v>
      </c>
      <c r="R14" s="52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42234</v>
      </c>
      <c r="B15" s="41">
        <v>703.2</v>
      </c>
      <c r="C15" s="96">
        <v>142.2</v>
      </c>
      <c r="D15" s="3">
        <v>12.6</v>
      </c>
      <c r="E15" s="3">
        <v>395.6</v>
      </c>
      <c r="F15" s="41">
        <v>1389.1</v>
      </c>
      <c r="G15" s="3">
        <v>121.1</v>
      </c>
      <c r="H15" s="3">
        <v>16.9</v>
      </c>
      <c r="I15" s="3">
        <v>0</v>
      </c>
      <c r="J15" s="3">
        <v>60.4</v>
      </c>
      <c r="K15" s="41">
        <f t="shared" si="0"/>
        <v>208.10000000000045</v>
      </c>
      <c r="L15" s="41">
        <v>3049.2</v>
      </c>
      <c r="M15" s="41">
        <v>2200</v>
      </c>
      <c r="N15" s="4">
        <f t="shared" si="1"/>
        <v>1.386</v>
      </c>
      <c r="O15" s="2">
        <v>3276.1</v>
      </c>
      <c r="P15" s="104">
        <v>0</v>
      </c>
      <c r="Q15" s="47">
        <v>0</v>
      </c>
      <c r="R15" s="52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42235</v>
      </c>
      <c r="B16" s="47">
        <v>805.8</v>
      </c>
      <c r="C16" s="97">
        <v>41.7</v>
      </c>
      <c r="D16" s="75">
        <v>0</v>
      </c>
      <c r="E16" s="75">
        <v>275.3</v>
      </c>
      <c r="F16" s="101">
        <v>1356.7</v>
      </c>
      <c r="G16" s="75">
        <v>2.9</v>
      </c>
      <c r="H16" s="75">
        <v>29.7</v>
      </c>
      <c r="I16" s="75">
        <v>0</v>
      </c>
      <c r="J16" s="75">
        <v>25.3</v>
      </c>
      <c r="K16" s="41">
        <f t="shared" si="0"/>
        <v>354.00000000000034</v>
      </c>
      <c r="L16" s="47">
        <v>2891.4</v>
      </c>
      <c r="M16" s="55">
        <v>2500</v>
      </c>
      <c r="N16" s="4">
        <f>L16/M16</f>
        <v>1.15656</v>
      </c>
      <c r="O16" s="2">
        <v>3276.1</v>
      </c>
      <c r="P16" s="104">
        <v>0</v>
      </c>
      <c r="Q16" s="47">
        <v>0</v>
      </c>
      <c r="R16" s="52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42236</v>
      </c>
      <c r="B17" s="41">
        <v>2398.7</v>
      </c>
      <c r="C17" s="96">
        <v>16</v>
      </c>
      <c r="D17" s="3">
        <v>5.3</v>
      </c>
      <c r="E17" s="3">
        <v>264.6</v>
      </c>
      <c r="F17" s="41">
        <v>588.9</v>
      </c>
      <c r="G17" s="3">
        <v>0.4</v>
      </c>
      <c r="H17" s="3">
        <v>23.5</v>
      </c>
      <c r="I17" s="3">
        <v>0</v>
      </c>
      <c r="J17" s="3">
        <v>6.1</v>
      </c>
      <c r="K17" s="41">
        <f t="shared" si="0"/>
        <v>91.20000000000005</v>
      </c>
      <c r="L17" s="41">
        <v>3394.7</v>
      </c>
      <c r="M17" s="55">
        <v>3700</v>
      </c>
      <c r="N17" s="4">
        <f t="shared" si="1"/>
        <v>0.9174864864864865</v>
      </c>
      <c r="O17" s="2">
        <v>3276.1</v>
      </c>
      <c r="P17" s="104">
        <v>0</v>
      </c>
      <c r="Q17" s="47">
        <v>0</v>
      </c>
      <c r="R17" s="52">
        <v>0</v>
      </c>
      <c r="S17" s="135">
        <v>1</v>
      </c>
      <c r="T17" s="136"/>
      <c r="U17" s="34">
        <f t="shared" si="2"/>
        <v>1</v>
      </c>
    </row>
    <row r="18" spans="1:21" ht="12.75">
      <c r="A18" s="12">
        <v>42237</v>
      </c>
      <c r="B18" s="41">
        <v>2506.2</v>
      </c>
      <c r="C18" s="96">
        <v>75.3</v>
      </c>
      <c r="D18" s="3">
        <v>-22</v>
      </c>
      <c r="E18" s="3">
        <v>381.4</v>
      </c>
      <c r="F18" s="41">
        <v>162.4</v>
      </c>
      <c r="G18" s="3">
        <v>0.2</v>
      </c>
      <c r="H18" s="3">
        <v>21.5</v>
      </c>
      <c r="I18" s="3">
        <v>0</v>
      </c>
      <c r="J18" s="3">
        <v>3.1</v>
      </c>
      <c r="K18" s="41">
        <f t="shared" si="0"/>
        <v>63.50000000000015</v>
      </c>
      <c r="L18" s="41">
        <v>3191.6</v>
      </c>
      <c r="M18" s="41">
        <v>4600</v>
      </c>
      <c r="N18" s="4">
        <f t="shared" si="1"/>
        <v>0.6938260869565217</v>
      </c>
      <c r="O18" s="2">
        <v>3276.1</v>
      </c>
      <c r="P18" s="104">
        <v>2.2</v>
      </c>
      <c r="Q18" s="47">
        <v>0</v>
      </c>
      <c r="R18" s="53">
        <v>20</v>
      </c>
      <c r="S18" s="135">
        <v>0</v>
      </c>
      <c r="T18" s="136"/>
      <c r="U18" s="34">
        <f t="shared" si="2"/>
        <v>22.2</v>
      </c>
    </row>
    <row r="19" spans="1:21" ht="12.75">
      <c r="A19" s="12">
        <v>42241</v>
      </c>
      <c r="B19" s="41">
        <v>521.4</v>
      </c>
      <c r="C19" s="96">
        <v>486.3</v>
      </c>
      <c r="D19" s="3">
        <v>11.6</v>
      </c>
      <c r="E19" s="3">
        <v>706.9</v>
      </c>
      <c r="F19" s="41">
        <v>94.7</v>
      </c>
      <c r="G19" s="3">
        <v>0</v>
      </c>
      <c r="H19" s="3">
        <v>28.9</v>
      </c>
      <c r="I19" s="3">
        <v>0</v>
      </c>
      <c r="J19" s="3">
        <v>1</v>
      </c>
      <c r="K19" s="41">
        <f t="shared" si="0"/>
        <v>270.7000000000001</v>
      </c>
      <c r="L19" s="41">
        <v>2121.5</v>
      </c>
      <c r="M19" s="41">
        <v>3500</v>
      </c>
      <c r="N19" s="4">
        <f t="shared" si="1"/>
        <v>0.6061428571428571</v>
      </c>
      <c r="O19" s="2">
        <v>3276.1</v>
      </c>
      <c r="P19" s="104">
        <v>43.4</v>
      </c>
      <c r="Q19" s="47">
        <v>0</v>
      </c>
      <c r="R19" s="53">
        <v>0</v>
      </c>
      <c r="S19" s="135">
        <v>0</v>
      </c>
      <c r="T19" s="136"/>
      <c r="U19" s="34">
        <f t="shared" si="2"/>
        <v>43.4</v>
      </c>
    </row>
    <row r="20" spans="1:21" ht="12.75">
      <c r="A20" s="12">
        <v>42242</v>
      </c>
      <c r="B20" s="41">
        <v>534.1</v>
      </c>
      <c r="C20" s="96">
        <v>2031.8</v>
      </c>
      <c r="D20" s="3">
        <v>0.3</v>
      </c>
      <c r="E20" s="3">
        <f>245.6+530.3</f>
        <v>775.9</v>
      </c>
      <c r="F20" s="41">
        <v>79.88</v>
      </c>
      <c r="G20" s="3">
        <v>0.7</v>
      </c>
      <c r="H20" s="3">
        <v>18.4</v>
      </c>
      <c r="I20" s="3">
        <v>0</v>
      </c>
      <c r="J20" s="3">
        <v>0.6</v>
      </c>
      <c r="K20" s="41">
        <f t="shared" si="0"/>
        <v>199.42000000000013</v>
      </c>
      <c r="L20" s="41">
        <v>3641.1</v>
      </c>
      <c r="M20" s="41">
        <v>2500</v>
      </c>
      <c r="N20" s="4">
        <f t="shared" si="1"/>
        <v>1.45644</v>
      </c>
      <c r="O20" s="2">
        <v>3276.1</v>
      </c>
      <c r="P20" s="104">
        <v>0</v>
      </c>
      <c r="Q20" s="47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42243</v>
      </c>
      <c r="B21" s="41">
        <v>650.6</v>
      </c>
      <c r="C21" s="96">
        <v>1265.2</v>
      </c>
      <c r="D21" s="3">
        <v>34.1</v>
      </c>
      <c r="E21" s="41">
        <v>1794.3</v>
      </c>
      <c r="F21" s="41">
        <v>130.9</v>
      </c>
      <c r="G21" s="3">
        <v>0</v>
      </c>
      <c r="H21" s="3">
        <v>25.2</v>
      </c>
      <c r="I21" s="3">
        <v>0</v>
      </c>
      <c r="J21" s="3">
        <v>1.8</v>
      </c>
      <c r="K21" s="41">
        <f t="shared" si="0"/>
        <v>275.2400000000001</v>
      </c>
      <c r="L21" s="41">
        <v>4177.34</v>
      </c>
      <c r="M21" s="41">
        <v>3100</v>
      </c>
      <c r="N21" s="4">
        <f t="shared" si="1"/>
        <v>1.3475290322580646</v>
      </c>
      <c r="O21" s="2">
        <v>3276.1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42244</v>
      </c>
      <c r="B22" s="41">
        <v>3271.8</v>
      </c>
      <c r="C22" s="96">
        <v>2251.73</v>
      </c>
      <c r="D22" s="3">
        <v>15.2</v>
      </c>
      <c r="E22" s="41">
        <v>2445.9</v>
      </c>
      <c r="F22" s="41">
        <v>119.9</v>
      </c>
      <c r="G22" s="3">
        <v>0</v>
      </c>
      <c r="H22" s="3">
        <v>29.8</v>
      </c>
      <c r="I22" s="3">
        <v>0</v>
      </c>
      <c r="J22" s="3">
        <v>2.1</v>
      </c>
      <c r="K22" s="41">
        <f t="shared" si="0"/>
        <v>187.46999999999952</v>
      </c>
      <c r="L22" s="41">
        <v>8323.9</v>
      </c>
      <c r="M22" s="41">
        <v>7500</v>
      </c>
      <c r="N22" s="4">
        <f t="shared" si="1"/>
        <v>1.1098533333333334</v>
      </c>
      <c r="O22" s="2">
        <v>3276.1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3.5" thickBot="1">
      <c r="A23" s="12">
        <v>42247</v>
      </c>
      <c r="B23" s="41">
        <v>2120.1</v>
      </c>
      <c r="C23" s="96">
        <v>245.25</v>
      </c>
      <c r="D23" s="3">
        <v>14.2</v>
      </c>
      <c r="E23" s="3">
        <v>197.6</v>
      </c>
      <c r="F23" s="41">
        <v>96.5</v>
      </c>
      <c r="G23" s="3">
        <v>0</v>
      </c>
      <c r="H23" s="3">
        <v>32.2</v>
      </c>
      <c r="I23" s="3">
        <v>0</v>
      </c>
      <c r="J23" s="3">
        <v>7.8</v>
      </c>
      <c r="K23" s="41">
        <f t="shared" si="0"/>
        <v>139.85000000000014</v>
      </c>
      <c r="L23" s="41">
        <v>2853.5</v>
      </c>
      <c r="M23" s="41">
        <v>3139.2</v>
      </c>
      <c r="N23" s="4">
        <f t="shared" si="1"/>
        <v>0.9089895514780837</v>
      </c>
      <c r="O23" s="2">
        <v>3276.1</v>
      </c>
      <c r="P23" s="46">
        <v>6.8</v>
      </c>
      <c r="Q23" s="52">
        <v>0</v>
      </c>
      <c r="R23" s="53">
        <v>0</v>
      </c>
      <c r="S23" s="135">
        <v>0</v>
      </c>
      <c r="T23" s="136"/>
      <c r="U23" s="34">
        <f t="shared" si="2"/>
        <v>6.8</v>
      </c>
    </row>
    <row r="24" spans="1:21" ht="13.5" thickBot="1">
      <c r="A24" s="38" t="s">
        <v>30</v>
      </c>
      <c r="B24" s="99">
        <f aca="true" t="shared" si="3" ref="B24:M24">SUM(B4:B23)</f>
        <v>30276.579999999994</v>
      </c>
      <c r="C24" s="99">
        <f t="shared" si="3"/>
        <v>6753.049999999999</v>
      </c>
      <c r="D24" s="99">
        <f t="shared" si="3"/>
        <v>217.74999999999997</v>
      </c>
      <c r="E24" s="99">
        <f t="shared" si="3"/>
        <v>9370.15</v>
      </c>
      <c r="F24" s="99">
        <f t="shared" si="3"/>
        <v>12256.48</v>
      </c>
      <c r="G24" s="99">
        <f t="shared" si="3"/>
        <v>1544.8500000000001</v>
      </c>
      <c r="H24" s="99">
        <f t="shared" si="3"/>
        <v>529.27</v>
      </c>
      <c r="I24" s="100">
        <f t="shared" si="3"/>
        <v>723.1</v>
      </c>
      <c r="J24" s="100">
        <f t="shared" si="3"/>
        <v>258.75</v>
      </c>
      <c r="K24" s="42">
        <f t="shared" si="3"/>
        <v>3592.2300000000023</v>
      </c>
      <c r="L24" s="42">
        <f t="shared" si="3"/>
        <v>65522.21</v>
      </c>
      <c r="M24" s="42">
        <f t="shared" si="3"/>
        <v>61339.2</v>
      </c>
      <c r="N24" s="14">
        <f t="shared" si="1"/>
        <v>1.0681947270261105</v>
      </c>
      <c r="O24" s="2"/>
      <c r="P24" s="89">
        <f>SUM(P4:P23)</f>
        <v>178.9</v>
      </c>
      <c r="Q24" s="89">
        <f>SUM(Q4:Q23)</f>
        <v>0</v>
      </c>
      <c r="R24" s="89">
        <f>SUM(R4:R23)</f>
        <v>20</v>
      </c>
      <c r="S24" s="141">
        <f>SUM(S4:S23)</f>
        <v>13749.5</v>
      </c>
      <c r="T24" s="142"/>
      <c r="U24" s="89">
        <f>P24+Q24+S24+R24+T24</f>
        <v>13948.4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21" t="s">
        <v>37</v>
      </c>
      <c r="Q27" s="121"/>
      <c r="R27" s="121"/>
      <c r="S27" s="121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2" t="s">
        <v>31</v>
      </c>
      <c r="Q28" s="122"/>
      <c r="R28" s="122"/>
      <c r="S28" s="12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>
        <v>42248</v>
      </c>
      <c r="Q29" s="123">
        <f>'[1]серпень'!$D$83</f>
        <v>2162.07</v>
      </c>
      <c r="R29" s="123"/>
      <c r="S29" s="123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0"/>
      <c r="Q30" s="123"/>
      <c r="R30" s="123"/>
      <c r="S30" s="123"/>
      <c r="T30" s="90"/>
      <c r="U30" s="90"/>
    </row>
    <row r="31" spans="1:21" ht="12.75" hidden="1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46</v>
      </c>
      <c r="S31" s="79">
        <f>'[1]серпень'!$I$83</f>
        <v>0</v>
      </c>
      <c r="T31" s="86"/>
      <c r="U31" s="87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7" t="s">
        <v>71</v>
      </c>
      <c r="R32" s="128"/>
      <c r="S32" s="60">
        <f>'[1]серпень'!$I$82</f>
        <v>0</v>
      </c>
      <c r="T32" s="88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6" t="s">
        <v>48</v>
      </c>
      <c r="R33" s="126"/>
      <c r="S33" s="79">
        <f>'[1]серпень'!$I$81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21" t="s">
        <v>32</v>
      </c>
      <c r="Q37" s="121"/>
      <c r="R37" s="121"/>
      <c r="S37" s="121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30" t="s">
        <v>33</v>
      </c>
      <c r="Q38" s="130"/>
      <c r="R38" s="130"/>
      <c r="S38" s="130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9">
        <v>42248</v>
      </c>
      <c r="Q39" s="129">
        <v>161932.82662</v>
      </c>
      <c r="R39" s="129"/>
      <c r="S39" s="129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0"/>
      <c r="Q40" s="129"/>
      <c r="R40" s="129"/>
      <c r="S40" s="129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P39:P40"/>
    <mergeCell ref="Q39:S40"/>
    <mergeCell ref="Q32:R32"/>
    <mergeCell ref="Q33:R33"/>
    <mergeCell ref="P37:S37"/>
    <mergeCell ref="P38:S38"/>
    <mergeCell ref="S24:T24"/>
    <mergeCell ref="P27:S27"/>
    <mergeCell ref="P28:S28"/>
    <mergeCell ref="P29:P30"/>
    <mergeCell ref="Q29:S30"/>
    <mergeCell ref="S23:T23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U48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5" sqref="D15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107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108</v>
      </c>
      <c r="Q1" s="107"/>
      <c r="R1" s="107"/>
      <c r="S1" s="107"/>
      <c r="T1" s="107"/>
      <c r="U1" s="112"/>
    </row>
    <row r="2" spans="1:21" ht="16.5" thickBot="1">
      <c r="A2" s="113" t="s">
        <v>110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111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58</v>
      </c>
      <c r="D3" s="27" t="s">
        <v>49</v>
      </c>
      <c r="E3" s="40" t="s">
        <v>2</v>
      </c>
      <c r="F3" s="27" t="s">
        <v>3</v>
      </c>
      <c r="G3" s="95" t="s">
        <v>62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106</v>
      </c>
      <c r="M3" s="103" t="s">
        <v>81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59</v>
      </c>
      <c r="T3" s="132"/>
      <c r="U3" s="30" t="s">
        <v>29</v>
      </c>
    </row>
    <row r="4" spans="1:21" ht="12.75">
      <c r="A4" s="12">
        <v>42248</v>
      </c>
      <c r="B4" s="41">
        <v>407.9</v>
      </c>
      <c r="C4" s="60">
        <v>1.2</v>
      </c>
      <c r="D4" s="47">
        <v>37.6</v>
      </c>
      <c r="E4" s="41">
        <f>79.4-4.5</f>
        <v>74.9</v>
      </c>
      <c r="F4" s="45">
        <v>113.7</v>
      </c>
      <c r="G4" s="3">
        <v>0.1</v>
      </c>
      <c r="H4" s="3">
        <v>11.6</v>
      </c>
      <c r="I4" s="3">
        <v>0</v>
      </c>
      <c r="J4" s="3">
        <v>5.1</v>
      </c>
      <c r="K4" s="41">
        <f aca="true" t="shared" si="0" ref="K4:K25">L4-B4-C4-D4-E4-F4-G4-H4-I4-J4</f>
        <v>4033.2500000000014</v>
      </c>
      <c r="L4" s="41">
        <v>4685.35</v>
      </c>
      <c r="M4" s="41">
        <v>4600</v>
      </c>
      <c r="N4" s="4">
        <f aca="true" t="shared" si="1" ref="N4:N26">L4/M4</f>
        <v>1.018554347826087</v>
      </c>
      <c r="O4" s="2">
        <f>AVERAGE(L4:L10)</f>
        <v>2601.475714285714</v>
      </c>
      <c r="P4" s="43">
        <v>24.1</v>
      </c>
      <c r="Q4" s="44">
        <v>0</v>
      </c>
      <c r="R4" s="45">
        <v>0</v>
      </c>
      <c r="S4" s="133">
        <v>0</v>
      </c>
      <c r="T4" s="134"/>
      <c r="U4" s="34">
        <f>P4+Q4+S4+R4+T4</f>
        <v>24.1</v>
      </c>
    </row>
    <row r="5" spans="1:21" ht="12.75">
      <c r="A5" s="12">
        <v>42249</v>
      </c>
      <c r="B5" s="41">
        <v>335.5</v>
      </c>
      <c r="C5" s="60">
        <v>4.1</v>
      </c>
      <c r="D5" s="47">
        <v>4</v>
      </c>
      <c r="E5" s="41">
        <v>70.1</v>
      </c>
      <c r="F5" s="48">
        <v>68.8</v>
      </c>
      <c r="G5" s="3">
        <v>0</v>
      </c>
      <c r="H5" s="3">
        <v>30.7</v>
      </c>
      <c r="I5" s="3">
        <v>0</v>
      </c>
      <c r="J5" s="3">
        <v>17.8</v>
      </c>
      <c r="K5" s="41">
        <f t="shared" si="0"/>
        <v>51.45000000000006</v>
      </c>
      <c r="L5" s="41">
        <v>582.45</v>
      </c>
      <c r="M5" s="41">
        <v>580</v>
      </c>
      <c r="N5" s="4">
        <f t="shared" si="1"/>
        <v>1.0042241379310346</v>
      </c>
      <c r="O5" s="2">
        <v>2601.5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5">P5+Q5+S5+R5+T5</f>
        <v>0</v>
      </c>
    </row>
    <row r="6" spans="1:21" ht="12.75">
      <c r="A6" s="12">
        <v>42250</v>
      </c>
      <c r="B6" s="41">
        <v>287.8</v>
      </c>
      <c r="C6" s="60">
        <v>0.94</v>
      </c>
      <c r="D6" s="50">
        <v>2</v>
      </c>
      <c r="E6" s="41">
        <v>40.84</v>
      </c>
      <c r="F6" s="51">
        <v>309.84</v>
      </c>
      <c r="G6" s="3">
        <v>0</v>
      </c>
      <c r="H6" s="3">
        <v>23.9</v>
      </c>
      <c r="I6" s="3">
        <v>-0.1</v>
      </c>
      <c r="J6" s="3">
        <v>5.6</v>
      </c>
      <c r="K6" s="41">
        <f t="shared" si="0"/>
        <v>13.179999999999987</v>
      </c>
      <c r="L6" s="41">
        <v>684</v>
      </c>
      <c r="M6" s="41">
        <v>1250</v>
      </c>
      <c r="N6" s="4">
        <f t="shared" si="1"/>
        <v>0.5472</v>
      </c>
      <c r="O6" s="2">
        <v>2601.5</v>
      </c>
      <c r="P6" s="105">
        <v>45.94</v>
      </c>
      <c r="Q6" s="50">
        <v>0</v>
      </c>
      <c r="R6" s="106">
        <v>0.24</v>
      </c>
      <c r="S6" s="137">
        <v>0</v>
      </c>
      <c r="T6" s="138"/>
      <c r="U6" s="34">
        <f t="shared" si="2"/>
        <v>46.18</v>
      </c>
    </row>
    <row r="7" spans="1:21" ht="12.75">
      <c r="A7" s="12">
        <v>42251</v>
      </c>
      <c r="B7" s="41">
        <v>2871</v>
      </c>
      <c r="C7" s="60">
        <v>4.24</v>
      </c>
      <c r="D7" s="47">
        <v>7.84</v>
      </c>
      <c r="E7" s="41">
        <v>137.64</v>
      </c>
      <c r="F7" s="48">
        <v>136.34</v>
      </c>
      <c r="G7" s="3">
        <v>1</v>
      </c>
      <c r="H7" s="3">
        <v>23.9</v>
      </c>
      <c r="I7" s="3">
        <v>920.3</v>
      </c>
      <c r="J7" s="3">
        <v>10.1</v>
      </c>
      <c r="K7" s="41">
        <f t="shared" si="0"/>
        <v>97.14000000000024</v>
      </c>
      <c r="L7" s="41">
        <v>4209.5</v>
      </c>
      <c r="M7" s="41">
        <v>3500</v>
      </c>
      <c r="N7" s="4">
        <f t="shared" si="1"/>
        <v>1.2027142857142856</v>
      </c>
      <c r="O7" s="2">
        <v>2601.5</v>
      </c>
      <c r="P7" s="104">
        <v>0</v>
      </c>
      <c r="Q7" s="47">
        <v>0</v>
      </c>
      <c r="R7" s="53">
        <v>0</v>
      </c>
      <c r="S7" s="135">
        <v>10000</v>
      </c>
      <c r="T7" s="136"/>
      <c r="U7" s="34">
        <f t="shared" si="2"/>
        <v>10000</v>
      </c>
    </row>
    <row r="8" spans="1:21" ht="12.75">
      <c r="A8" s="12">
        <v>42254</v>
      </c>
      <c r="B8" s="41">
        <v>4206.5</v>
      </c>
      <c r="C8" s="96">
        <v>7.1</v>
      </c>
      <c r="D8" s="3">
        <v>7.7</v>
      </c>
      <c r="E8" s="3">
        <v>85.5</v>
      </c>
      <c r="F8" s="41">
        <v>366.8</v>
      </c>
      <c r="G8" s="3">
        <v>2.5</v>
      </c>
      <c r="H8" s="3">
        <v>36.4</v>
      </c>
      <c r="I8" s="3">
        <v>0</v>
      </c>
      <c r="J8" s="3">
        <v>2.4</v>
      </c>
      <c r="K8" s="41">
        <f t="shared" si="0"/>
        <v>27.700000000000287</v>
      </c>
      <c r="L8" s="41">
        <v>4742.6</v>
      </c>
      <c r="M8" s="41">
        <v>4800</v>
      </c>
      <c r="N8" s="4">
        <f t="shared" si="1"/>
        <v>0.9880416666666667</v>
      </c>
      <c r="O8" s="2">
        <v>2601.5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42255</v>
      </c>
      <c r="B9" s="41">
        <v>795.5</v>
      </c>
      <c r="C9" s="96">
        <v>416.3</v>
      </c>
      <c r="D9" s="3">
        <v>191.01</v>
      </c>
      <c r="E9" s="3">
        <v>82.2</v>
      </c>
      <c r="F9" s="41">
        <v>454.1</v>
      </c>
      <c r="G9" s="3">
        <v>0</v>
      </c>
      <c r="H9" s="3">
        <v>13.54</v>
      </c>
      <c r="I9" s="3">
        <v>0</v>
      </c>
      <c r="J9" s="3">
        <v>30.5</v>
      </c>
      <c r="K9" s="41">
        <f t="shared" si="0"/>
        <v>41.9800000000001</v>
      </c>
      <c r="L9" s="41">
        <v>2025.13</v>
      </c>
      <c r="M9" s="41">
        <v>1300</v>
      </c>
      <c r="N9" s="4">
        <f t="shared" si="1"/>
        <v>1.5577923076923077</v>
      </c>
      <c r="O9" s="2">
        <v>2601.5</v>
      </c>
      <c r="P9" s="104">
        <v>0</v>
      </c>
      <c r="Q9" s="47">
        <v>0</v>
      </c>
      <c r="R9" s="52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42256</v>
      </c>
      <c r="B10" s="41">
        <v>856.9</v>
      </c>
      <c r="C10" s="96">
        <v>59.9</v>
      </c>
      <c r="D10" s="3">
        <v>11.4</v>
      </c>
      <c r="E10" s="3">
        <v>69.2</v>
      </c>
      <c r="F10" s="41">
        <v>104.6</v>
      </c>
      <c r="G10" s="3">
        <v>0</v>
      </c>
      <c r="H10" s="3">
        <v>28.94</v>
      </c>
      <c r="I10" s="3">
        <v>0</v>
      </c>
      <c r="J10" s="3">
        <v>56.8</v>
      </c>
      <c r="K10" s="41">
        <f t="shared" si="0"/>
        <v>93.56000000000004</v>
      </c>
      <c r="L10" s="41">
        <v>1281.3</v>
      </c>
      <c r="M10" s="55">
        <v>1560</v>
      </c>
      <c r="N10" s="4">
        <f t="shared" si="1"/>
        <v>0.8213461538461538</v>
      </c>
      <c r="O10" s="2">
        <v>2601.5</v>
      </c>
      <c r="P10" s="104">
        <v>0</v>
      </c>
      <c r="Q10" s="47">
        <v>0</v>
      </c>
      <c r="R10" s="53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42257</v>
      </c>
      <c r="B11" s="41"/>
      <c r="C11" s="96"/>
      <c r="D11" s="3"/>
      <c r="E11" s="3"/>
      <c r="F11" s="41"/>
      <c r="G11" s="3"/>
      <c r="H11" s="3"/>
      <c r="I11" s="3"/>
      <c r="J11" s="3"/>
      <c r="K11" s="41">
        <f t="shared" si="0"/>
        <v>0</v>
      </c>
      <c r="L11" s="41"/>
      <c r="M11" s="41">
        <v>1600</v>
      </c>
      <c r="N11" s="4">
        <f t="shared" si="1"/>
        <v>0</v>
      </c>
      <c r="O11" s="2">
        <v>2601.5</v>
      </c>
      <c r="P11" s="104"/>
      <c r="Q11" s="47"/>
      <c r="R11" s="53"/>
      <c r="S11" s="135"/>
      <c r="T11" s="136"/>
      <c r="U11" s="34">
        <f t="shared" si="2"/>
        <v>0</v>
      </c>
    </row>
    <row r="12" spans="1:21" ht="12.75">
      <c r="A12" s="12">
        <v>42258</v>
      </c>
      <c r="B12" s="41"/>
      <c r="C12" s="96"/>
      <c r="D12" s="3"/>
      <c r="E12" s="3"/>
      <c r="F12" s="41"/>
      <c r="G12" s="3"/>
      <c r="H12" s="3"/>
      <c r="I12" s="3"/>
      <c r="J12" s="3"/>
      <c r="K12" s="41">
        <f t="shared" si="0"/>
        <v>0</v>
      </c>
      <c r="L12" s="41"/>
      <c r="M12" s="41">
        <v>1700</v>
      </c>
      <c r="N12" s="4">
        <f t="shared" si="1"/>
        <v>0</v>
      </c>
      <c r="O12" s="2">
        <v>2601.5</v>
      </c>
      <c r="P12" s="104"/>
      <c r="Q12" s="47"/>
      <c r="R12" s="53"/>
      <c r="S12" s="135"/>
      <c r="T12" s="136"/>
      <c r="U12" s="34">
        <f t="shared" si="2"/>
        <v>0</v>
      </c>
    </row>
    <row r="13" spans="1:21" ht="12.75">
      <c r="A13" s="12">
        <v>42261</v>
      </c>
      <c r="B13" s="41"/>
      <c r="C13" s="96"/>
      <c r="D13" s="3"/>
      <c r="E13" s="3"/>
      <c r="F13" s="41"/>
      <c r="G13" s="3"/>
      <c r="H13" s="3"/>
      <c r="I13" s="3"/>
      <c r="J13" s="3"/>
      <c r="K13" s="41">
        <f t="shared" si="0"/>
        <v>0</v>
      </c>
      <c r="L13" s="41"/>
      <c r="M13" s="41">
        <v>3500</v>
      </c>
      <c r="N13" s="4">
        <f t="shared" si="1"/>
        <v>0</v>
      </c>
      <c r="O13" s="2">
        <v>2601.5</v>
      </c>
      <c r="P13" s="104"/>
      <c r="Q13" s="47"/>
      <c r="R13" s="53"/>
      <c r="S13" s="135"/>
      <c r="T13" s="136"/>
      <c r="U13" s="34">
        <f t="shared" si="2"/>
        <v>0</v>
      </c>
    </row>
    <row r="14" spans="1:21" ht="12.75">
      <c r="A14" s="12">
        <v>42262</v>
      </c>
      <c r="B14" s="41"/>
      <c r="C14" s="96"/>
      <c r="D14" s="3"/>
      <c r="E14" s="3"/>
      <c r="F14" s="41"/>
      <c r="G14" s="3"/>
      <c r="H14" s="3"/>
      <c r="I14" s="3"/>
      <c r="J14" s="3"/>
      <c r="K14" s="41">
        <f t="shared" si="0"/>
        <v>0</v>
      </c>
      <c r="L14" s="41"/>
      <c r="M14" s="41">
        <v>2200</v>
      </c>
      <c r="N14" s="4">
        <f t="shared" si="1"/>
        <v>0</v>
      </c>
      <c r="O14" s="2">
        <v>2601.5</v>
      </c>
      <c r="P14" s="104"/>
      <c r="Q14" s="47"/>
      <c r="R14" s="52"/>
      <c r="S14" s="135"/>
      <c r="T14" s="136"/>
      <c r="U14" s="34">
        <f t="shared" si="2"/>
        <v>0</v>
      </c>
    </row>
    <row r="15" spans="1:21" ht="12.75">
      <c r="A15" s="12">
        <v>42263</v>
      </c>
      <c r="B15" s="41"/>
      <c r="C15" s="96"/>
      <c r="D15" s="3"/>
      <c r="E15" s="3"/>
      <c r="F15" s="41"/>
      <c r="G15" s="3"/>
      <c r="H15" s="3"/>
      <c r="I15" s="3"/>
      <c r="J15" s="3"/>
      <c r="K15" s="41">
        <f t="shared" si="0"/>
        <v>0</v>
      </c>
      <c r="L15" s="41"/>
      <c r="M15" s="41">
        <v>2100</v>
      </c>
      <c r="N15" s="4">
        <f t="shared" si="1"/>
        <v>0</v>
      </c>
      <c r="O15" s="2">
        <v>2601.5</v>
      </c>
      <c r="P15" s="104"/>
      <c r="Q15" s="47"/>
      <c r="R15" s="52"/>
      <c r="S15" s="135"/>
      <c r="T15" s="136"/>
      <c r="U15" s="34">
        <f t="shared" si="2"/>
        <v>0</v>
      </c>
    </row>
    <row r="16" spans="1:21" ht="12.75">
      <c r="A16" s="12">
        <v>42264</v>
      </c>
      <c r="B16" s="47"/>
      <c r="C16" s="97"/>
      <c r="D16" s="75"/>
      <c r="E16" s="75"/>
      <c r="F16" s="101"/>
      <c r="G16" s="75"/>
      <c r="H16" s="75"/>
      <c r="I16" s="75"/>
      <c r="J16" s="75"/>
      <c r="K16" s="41">
        <f t="shared" si="0"/>
        <v>0</v>
      </c>
      <c r="L16" s="47"/>
      <c r="M16" s="55">
        <v>2100</v>
      </c>
      <c r="N16" s="4">
        <f>L16/M16</f>
        <v>0</v>
      </c>
      <c r="O16" s="2">
        <v>2601.5</v>
      </c>
      <c r="P16" s="104"/>
      <c r="Q16" s="47"/>
      <c r="R16" s="52"/>
      <c r="S16" s="135"/>
      <c r="T16" s="136"/>
      <c r="U16" s="34">
        <f t="shared" si="2"/>
        <v>0</v>
      </c>
    </row>
    <row r="17" spans="1:21" ht="12.75">
      <c r="A17" s="12">
        <v>42265</v>
      </c>
      <c r="B17" s="41"/>
      <c r="C17" s="96"/>
      <c r="D17" s="3"/>
      <c r="E17" s="3"/>
      <c r="F17" s="41"/>
      <c r="G17" s="3"/>
      <c r="H17" s="3"/>
      <c r="I17" s="3"/>
      <c r="J17" s="3"/>
      <c r="K17" s="41">
        <f t="shared" si="0"/>
        <v>0</v>
      </c>
      <c r="L17" s="41"/>
      <c r="M17" s="55">
        <v>3700</v>
      </c>
      <c r="N17" s="4">
        <f t="shared" si="1"/>
        <v>0</v>
      </c>
      <c r="O17" s="2">
        <v>2601.5</v>
      </c>
      <c r="P17" s="104"/>
      <c r="Q17" s="47"/>
      <c r="R17" s="52"/>
      <c r="S17" s="135"/>
      <c r="T17" s="136"/>
      <c r="U17" s="34">
        <f t="shared" si="2"/>
        <v>0</v>
      </c>
    </row>
    <row r="18" spans="1:21" ht="12.75">
      <c r="A18" s="12">
        <v>42268</v>
      </c>
      <c r="B18" s="41"/>
      <c r="C18" s="96"/>
      <c r="D18" s="3"/>
      <c r="E18" s="3"/>
      <c r="F18" s="41"/>
      <c r="G18" s="3"/>
      <c r="H18" s="3"/>
      <c r="I18" s="3"/>
      <c r="J18" s="3"/>
      <c r="K18" s="41">
        <f t="shared" si="0"/>
        <v>0</v>
      </c>
      <c r="L18" s="41"/>
      <c r="M18" s="41">
        <v>4600</v>
      </c>
      <c r="N18" s="4">
        <f t="shared" si="1"/>
        <v>0</v>
      </c>
      <c r="O18" s="2">
        <v>2601.5</v>
      </c>
      <c r="P18" s="104"/>
      <c r="Q18" s="47"/>
      <c r="R18" s="53"/>
      <c r="S18" s="135"/>
      <c r="T18" s="136"/>
      <c r="U18" s="34">
        <f t="shared" si="2"/>
        <v>0</v>
      </c>
    </row>
    <row r="19" spans="1:21" ht="12.75">
      <c r="A19" s="12">
        <v>42269</v>
      </c>
      <c r="B19" s="41"/>
      <c r="C19" s="96"/>
      <c r="D19" s="3"/>
      <c r="E19" s="3"/>
      <c r="F19" s="41"/>
      <c r="G19" s="3"/>
      <c r="H19" s="3"/>
      <c r="I19" s="3"/>
      <c r="J19" s="3"/>
      <c r="K19" s="41">
        <f t="shared" si="0"/>
        <v>0</v>
      </c>
      <c r="L19" s="41"/>
      <c r="M19" s="41">
        <v>3800</v>
      </c>
      <c r="N19" s="4">
        <f>L19/M19</f>
        <v>0</v>
      </c>
      <c r="O19" s="2">
        <v>2601.5</v>
      </c>
      <c r="P19" s="104"/>
      <c r="Q19" s="47"/>
      <c r="R19" s="53"/>
      <c r="S19" s="135"/>
      <c r="T19" s="136"/>
      <c r="U19" s="34">
        <f t="shared" si="2"/>
        <v>0</v>
      </c>
    </row>
    <row r="20" spans="1:21" ht="12.75">
      <c r="A20" s="12">
        <v>42270</v>
      </c>
      <c r="B20" s="41"/>
      <c r="C20" s="96"/>
      <c r="D20" s="3"/>
      <c r="E20" s="3"/>
      <c r="F20" s="41"/>
      <c r="G20" s="3"/>
      <c r="H20" s="3"/>
      <c r="I20" s="3"/>
      <c r="J20" s="3"/>
      <c r="K20" s="41">
        <f t="shared" si="0"/>
        <v>0</v>
      </c>
      <c r="L20" s="41"/>
      <c r="M20" s="41">
        <v>1800</v>
      </c>
      <c r="N20" s="4">
        <f t="shared" si="1"/>
        <v>0</v>
      </c>
      <c r="O20" s="2">
        <v>2601.5</v>
      </c>
      <c r="P20" s="104"/>
      <c r="Q20" s="47"/>
      <c r="R20" s="53"/>
      <c r="S20" s="135"/>
      <c r="T20" s="136"/>
      <c r="U20" s="34">
        <f t="shared" si="2"/>
        <v>0</v>
      </c>
    </row>
    <row r="21" spans="1:21" ht="12.75">
      <c r="A21" s="12">
        <v>42271</v>
      </c>
      <c r="B21" s="41"/>
      <c r="C21" s="96"/>
      <c r="D21" s="3"/>
      <c r="E21" s="41"/>
      <c r="F21" s="41"/>
      <c r="G21" s="3"/>
      <c r="H21" s="3"/>
      <c r="I21" s="3"/>
      <c r="J21" s="3"/>
      <c r="K21" s="41">
        <f t="shared" si="0"/>
        <v>0</v>
      </c>
      <c r="L21" s="41"/>
      <c r="M21" s="41">
        <v>1650</v>
      </c>
      <c r="N21" s="4">
        <f t="shared" si="1"/>
        <v>0</v>
      </c>
      <c r="O21" s="2">
        <v>2601.5</v>
      </c>
      <c r="P21" s="46"/>
      <c r="Q21" s="52"/>
      <c r="R21" s="53"/>
      <c r="S21" s="135"/>
      <c r="T21" s="136"/>
      <c r="U21" s="34">
        <f t="shared" si="2"/>
        <v>0</v>
      </c>
    </row>
    <row r="22" spans="1:21" ht="12.75">
      <c r="A22" s="12">
        <v>42272</v>
      </c>
      <c r="B22" s="41"/>
      <c r="C22" s="96"/>
      <c r="D22" s="3"/>
      <c r="E22" s="41"/>
      <c r="F22" s="41"/>
      <c r="G22" s="3"/>
      <c r="H22" s="3"/>
      <c r="I22" s="3"/>
      <c r="J22" s="3"/>
      <c r="K22" s="41">
        <f t="shared" si="0"/>
        <v>0</v>
      </c>
      <c r="L22" s="41"/>
      <c r="M22" s="41">
        <f>1900-570</f>
        <v>1330</v>
      </c>
      <c r="N22" s="4">
        <f t="shared" si="1"/>
        <v>0</v>
      </c>
      <c r="O22" s="2">
        <v>2601.5</v>
      </c>
      <c r="P22" s="46"/>
      <c r="Q22" s="52"/>
      <c r="R22" s="53"/>
      <c r="S22" s="135"/>
      <c r="T22" s="136"/>
      <c r="U22" s="34">
        <f t="shared" si="2"/>
        <v>0</v>
      </c>
    </row>
    <row r="23" spans="1:21" ht="12.75">
      <c r="A23" s="12">
        <v>42275</v>
      </c>
      <c r="B23" s="41"/>
      <c r="C23" s="96"/>
      <c r="D23" s="3"/>
      <c r="E23" s="41"/>
      <c r="F23" s="41"/>
      <c r="G23" s="3"/>
      <c r="H23" s="3"/>
      <c r="I23" s="3"/>
      <c r="J23" s="3"/>
      <c r="K23" s="41">
        <f t="shared" si="0"/>
        <v>0</v>
      </c>
      <c r="L23" s="41"/>
      <c r="M23" s="41">
        <v>1800</v>
      </c>
      <c r="N23" s="4">
        <f t="shared" si="1"/>
        <v>0</v>
      </c>
      <c r="O23" s="2">
        <v>2601.5</v>
      </c>
      <c r="P23" s="46"/>
      <c r="Q23" s="52"/>
      <c r="R23" s="53"/>
      <c r="S23" s="135"/>
      <c r="T23" s="136"/>
      <c r="U23" s="34">
        <f t="shared" si="2"/>
        <v>0</v>
      </c>
    </row>
    <row r="24" spans="1:21" ht="12.75">
      <c r="A24" s="12">
        <v>42276</v>
      </c>
      <c r="B24" s="41"/>
      <c r="C24" s="96"/>
      <c r="D24" s="3"/>
      <c r="E24" s="41"/>
      <c r="F24" s="41"/>
      <c r="G24" s="3"/>
      <c r="H24" s="3"/>
      <c r="I24" s="3"/>
      <c r="J24" s="3"/>
      <c r="K24" s="41">
        <f t="shared" si="0"/>
        <v>0</v>
      </c>
      <c r="L24" s="41"/>
      <c r="M24" s="41">
        <f>3800+300</f>
        <v>4100</v>
      </c>
      <c r="N24" s="4">
        <f>L24/M24</f>
        <v>0</v>
      </c>
      <c r="O24" s="2">
        <v>2601.5</v>
      </c>
      <c r="P24" s="46"/>
      <c r="Q24" s="52"/>
      <c r="R24" s="53"/>
      <c r="S24" s="135"/>
      <c r="T24" s="136"/>
      <c r="U24" s="34">
        <f t="shared" si="2"/>
        <v>0</v>
      </c>
    </row>
    <row r="25" spans="1:21" ht="13.5" thickBot="1">
      <c r="A25" s="12">
        <v>42277</v>
      </c>
      <c r="B25" s="41"/>
      <c r="C25" s="96"/>
      <c r="D25" s="3"/>
      <c r="E25" s="3"/>
      <c r="F25" s="41"/>
      <c r="G25" s="3"/>
      <c r="H25" s="3"/>
      <c r="I25" s="3"/>
      <c r="J25" s="3"/>
      <c r="K25" s="41">
        <f t="shared" si="0"/>
        <v>0</v>
      </c>
      <c r="L25" s="41"/>
      <c r="M25" s="41">
        <f>3200-1.5</f>
        <v>3198.5</v>
      </c>
      <c r="N25" s="4">
        <f t="shared" si="1"/>
        <v>0</v>
      </c>
      <c r="O25" s="2">
        <v>2601.5</v>
      </c>
      <c r="P25" s="46"/>
      <c r="Q25" s="52"/>
      <c r="R25" s="53"/>
      <c r="S25" s="135"/>
      <c r="T25" s="136"/>
      <c r="U25" s="34">
        <f t="shared" si="2"/>
        <v>0</v>
      </c>
    </row>
    <row r="26" spans="1:21" ht="13.5" thickBot="1">
      <c r="A26" s="38" t="s">
        <v>30</v>
      </c>
      <c r="B26" s="99">
        <f aca="true" t="shared" si="3" ref="B26:M26">SUM(B4:B25)</f>
        <v>9761.1</v>
      </c>
      <c r="C26" s="99">
        <f t="shared" si="3"/>
        <v>493.78</v>
      </c>
      <c r="D26" s="99">
        <f t="shared" si="3"/>
        <v>261.54999999999995</v>
      </c>
      <c r="E26" s="99">
        <f t="shared" si="3"/>
        <v>560.38</v>
      </c>
      <c r="F26" s="99">
        <f t="shared" si="3"/>
        <v>1554.1799999999998</v>
      </c>
      <c r="G26" s="99">
        <f t="shared" si="3"/>
        <v>3.6</v>
      </c>
      <c r="H26" s="99">
        <f t="shared" si="3"/>
        <v>168.98</v>
      </c>
      <c r="I26" s="100">
        <f t="shared" si="3"/>
        <v>920.1999999999999</v>
      </c>
      <c r="J26" s="100">
        <f t="shared" si="3"/>
        <v>128.3</v>
      </c>
      <c r="K26" s="42">
        <f t="shared" si="3"/>
        <v>4358.260000000004</v>
      </c>
      <c r="L26" s="42">
        <f t="shared" si="3"/>
        <v>18210.329999999998</v>
      </c>
      <c r="M26" s="42">
        <f t="shared" si="3"/>
        <v>56768.5</v>
      </c>
      <c r="N26" s="14">
        <f t="shared" si="1"/>
        <v>0.3207823000431577</v>
      </c>
      <c r="O26" s="2"/>
      <c r="P26" s="89">
        <f>SUM(P4:P25)</f>
        <v>70.03999999999999</v>
      </c>
      <c r="Q26" s="89">
        <f>SUM(Q4:Q25)</f>
        <v>0</v>
      </c>
      <c r="R26" s="89">
        <f>SUM(R4:R25)</f>
        <v>0.24</v>
      </c>
      <c r="S26" s="141">
        <f>SUM(S4:S25)</f>
        <v>10000</v>
      </c>
      <c r="T26" s="142"/>
      <c r="U26" s="89">
        <f>P26+Q26+S26+R26+T26</f>
        <v>10070.28</v>
      </c>
    </row>
    <row r="27" spans="1:15" ht="12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15" ht="17.25" customHeight="1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1" t="s">
        <v>37</v>
      </c>
      <c r="Q29" s="121"/>
      <c r="R29" s="121"/>
      <c r="S29" s="121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2" t="s">
        <v>31</v>
      </c>
      <c r="Q30" s="122"/>
      <c r="R30" s="122"/>
      <c r="S30" s="122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9">
        <v>42257</v>
      </c>
      <c r="Q31" s="123">
        <v>8865.62437</v>
      </c>
      <c r="R31" s="123"/>
      <c r="S31" s="123"/>
      <c r="T31" s="90"/>
      <c r="U31" s="90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20"/>
      <c r="Q32" s="123"/>
      <c r="R32" s="123"/>
      <c r="S32" s="123"/>
      <c r="T32" s="90"/>
      <c r="U32" s="90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58" t="s">
        <v>38</v>
      </c>
      <c r="R33" s="59" t="s">
        <v>46</v>
      </c>
      <c r="S33" s="79">
        <f>'[1]серпень'!$I$83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7" t="s">
        <v>71</v>
      </c>
      <c r="R34" s="128"/>
      <c r="S34" s="60">
        <f>'[1]серпень'!$I$82</f>
        <v>0</v>
      </c>
      <c r="T34" s="88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26" t="s">
        <v>48</v>
      </c>
      <c r="R35" s="126"/>
      <c r="S35" s="79">
        <f>'[1]серпень'!$I$81</f>
        <v>0</v>
      </c>
      <c r="T35" s="86"/>
      <c r="U35" s="87"/>
    </row>
    <row r="36" spans="1:21" ht="12.75" hidden="1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S36" s="88"/>
      <c r="T36" s="88"/>
      <c r="U36" s="87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1" t="s">
        <v>32</v>
      </c>
      <c r="Q39" s="121"/>
      <c r="R39" s="121"/>
      <c r="S39" s="121"/>
      <c r="T39" s="84"/>
      <c r="U39" s="84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30" t="s">
        <v>33</v>
      </c>
      <c r="Q40" s="130"/>
      <c r="R40" s="130"/>
      <c r="S40" s="130"/>
      <c r="T40" s="85"/>
      <c r="U40" s="85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9">
        <v>42257</v>
      </c>
      <c r="Q41" s="129">
        <v>161932.82662</v>
      </c>
      <c r="R41" s="129"/>
      <c r="S41" s="129"/>
      <c r="T41" s="83"/>
      <c r="U41" s="83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20"/>
      <c r="Q42" s="129"/>
      <c r="R42" s="129"/>
      <c r="S42" s="129"/>
      <c r="T42" s="83"/>
      <c r="U42" s="83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</sheetData>
  <mergeCells count="38">
    <mergeCell ref="S23:T23"/>
    <mergeCell ref="S24:T24"/>
    <mergeCell ref="P39:S39"/>
    <mergeCell ref="P40:S40"/>
    <mergeCell ref="S25:T25"/>
    <mergeCell ref="S26:T26"/>
    <mergeCell ref="P29:S29"/>
    <mergeCell ref="P30:S30"/>
    <mergeCell ref="P41:P42"/>
    <mergeCell ref="Q41:S42"/>
    <mergeCell ref="P31:P32"/>
    <mergeCell ref="Q31:S32"/>
    <mergeCell ref="Q34:R34"/>
    <mergeCell ref="Q35:R35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2015-07-16T12:07:00Z</cp:lastPrinted>
  <dcterms:created xsi:type="dcterms:W3CDTF">2006-11-30T08:16:02Z</dcterms:created>
  <dcterms:modified xsi:type="dcterms:W3CDTF">2015-09-10T07:51:04Z</dcterms:modified>
  <cp:category/>
  <cp:version/>
  <cp:contentType/>
  <cp:contentStatus/>
</cp:coreProperties>
</file>